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antsertech.sharepoint.com/sites/TriXData2/TrixCustomerProcedures/Lancashire CS/LIVE Lancashire CS October 2022/files/"/>
    </mc:Choice>
  </mc:AlternateContent>
  <xr:revisionPtr revIDLastSave="0" documentId="8_{500254B2-96BE-4AD2-A92A-1B83FDCCA419}" xr6:coauthVersionLast="47" xr6:coauthVersionMax="47" xr10:uidLastSave="{00000000-0000-0000-0000-000000000000}"/>
  <bookViews>
    <workbookView xWindow="-120" yWindow="-120" windowWidth="29040" windowHeight="15840" tabRatio="824" firstSheet="1" activeTab="1" xr2:uid="{00000000-000D-0000-FFFF-FFFF00000000}"/>
  </bookViews>
  <sheets>
    <sheet name="Checklist" sheetId="9" state="hidden" r:id="rId1"/>
    <sheet name="Questions" sheetId="16" r:id="rId2"/>
    <sheet name="A1.Entitlement to 31Aug" sheetId="22" r:id="rId3"/>
    <sheet name="A2.Entitlement from 1Sept" sheetId="14" r:id="rId4"/>
    <sheet name="Sheet5" sheetId="11" state="hidden" r:id="rId5"/>
    <sheet name="Sheet4" sheetId="10" state="hidden" r:id="rId6"/>
    <sheet name="Sheet1" sheetId="1" state="hidden" r:id="rId7"/>
    <sheet name="Sheet2" sheetId="2" state="hidden" r:id="rId8"/>
    <sheet name="Rates 2019-20" sheetId="4" state="hidden" r:id="rId9"/>
    <sheet name="B.Uni vacation rent top up" sheetId="19" r:id="rId10"/>
    <sheet name="C.Post-21 at Uni" sheetId="18" r:id="rId11"/>
    <sheet name="Rates 2022-23" sheetId="15" r:id="rId12"/>
    <sheet name="Service levels" sheetId="17" state="hidden" r:id="rId13"/>
  </sheets>
  <externalReferences>
    <externalReference r:id="rId14"/>
  </externalReferences>
  <definedNames>
    <definedName name="Ages">[1]Sheet3!$E$5:$E$21</definedName>
    <definedName name="Children">[1]Sheet3!$A$3:$A$7</definedName>
    <definedName name="Other">[1]Sheet3!$G$3:$G$4</definedName>
    <definedName name="_xlnm.Print_Area" localSheetId="1">Questions!$B$1:$H$41</definedName>
    <definedName name="Status">[1]Sheet3!$H$3:$H$6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2" l="1"/>
  <c r="C7" i="22"/>
  <c r="C18" i="22" l="1"/>
  <c r="C19" i="22" s="1"/>
  <c r="C6" i="22"/>
  <c r="C5" i="22"/>
  <c r="M3" i="15"/>
  <c r="C8" i="22" l="1"/>
  <c r="C21" i="14"/>
  <c r="C6" i="14"/>
  <c r="C7" i="18" l="1"/>
  <c r="I15" i="15" l="1"/>
  <c r="J15" i="15" s="1"/>
  <c r="J4" i="15"/>
  <c r="J5" i="15"/>
  <c r="J6" i="15"/>
  <c r="J7" i="15"/>
  <c r="J8" i="15"/>
  <c r="J9" i="15"/>
  <c r="J10" i="15"/>
  <c r="J11" i="15"/>
  <c r="J12" i="15"/>
  <c r="J13" i="15"/>
  <c r="J14" i="15"/>
  <c r="J3" i="15"/>
  <c r="I4" i="15"/>
  <c r="I5" i="15"/>
  <c r="I6" i="15"/>
  <c r="I7" i="15"/>
  <c r="I8" i="15"/>
  <c r="I9" i="15"/>
  <c r="I10" i="15"/>
  <c r="I11" i="15"/>
  <c r="I12" i="15"/>
  <c r="I13" i="15"/>
  <c r="I14" i="15"/>
  <c r="I3" i="15"/>
  <c r="C5" i="14" l="1"/>
  <c r="J6" i="16"/>
  <c r="J14" i="16"/>
  <c r="J26" i="16"/>
  <c r="C11" i="14" l="1"/>
  <c r="C19" i="14" s="1"/>
  <c r="C25" i="14" l="1"/>
  <c r="C6" i="19" s="1"/>
  <c r="C7" i="19" s="1"/>
  <c r="C10" i="14"/>
  <c r="B5" i="15"/>
  <c r="C22" i="14" l="1"/>
  <c r="C26" i="14"/>
  <c r="C30" i="14" s="1"/>
  <c r="C16" i="14"/>
  <c r="C12" i="14"/>
  <c r="C7" i="14" l="1"/>
  <c r="C29" i="14" s="1"/>
  <c r="B5" i="4" l="1"/>
  <c r="E39" i="9" l="1"/>
  <c r="G22" i="9"/>
  <c r="E22" i="9" s="1"/>
  <c r="G14" i="9"/>
  <c r="E14" i="9" s="1"/>
  <c r="G6" i="9"/>
  <c r="E6" i="9" s="1"/>
  <c r="F24" i="1" l="1"/>
  <c r="G24" i="1"/>
  <c r="E24" i="1"/>
  <c r="E23" i="1"/>
  <c r="G11" i="1"/>
  <c r="G13" i="1" s="1"/>
  <c r="G15" i="1" s="1"/>
  <c r="G16" i="1" s="1"/>
  <c r="E11" i="1"/>
  <c r="E13" i="1" s="1"/>
  <c r="E15" i="1" s="1"/>
  <c r="E16" i="1" s="1"/>
  <c r="F7" i="1"/>
  <c r="F11" i="1" s="1"/>
  <c r="F13" i="1" s="1"/>
  <c r="F15" i="1" s="1"/>
  <c r="F16" i="1" s="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Blundell, Rachel</author>
  </authors>
  <commentList>
    <comment ref="F18" authorId="0" shapeId="0" xr:uid="{00000000-0006-0000-0100-000001000000}">
      <text>
        <r>
          <rPr>
            <b/>
            <sz val="9"/>
            <color indexed="81"/>
            <rFont val="Tahoma"/>
            <family val="2"/>
          </rPr>
          <t>Blundell, Rachel:</t>
        </r>
        <r>
          <rPr>
            <sz val="9"/>
            <color indexed="81"/>
            <rFont val="Tahoma"/>
            <family val="2"/>
          </rPr>
          <t xml:space="preserve">
won't be eligble for housing related element where kinship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tc={8D8420E2-C176-4154-9BA7-2082DEBCDA8E}</author>
    <author>tc={E3722A11-32D0-42C0-BDCE-69781CF0173E}</author>
    <author>tc={E4237D6E-AD37-4FC4-AB2F-A29520972F09}</author>
  </authors>
  <commentList>
    <comment ref="G15" authorId="0" shapeId="0" xr:uid="{8D8420E2-C176-4154-9BA7-2082DEBCDA8E}">
      <text>
        <t>[Threaded comment]
Your version of Excel allows you to read this threaded comment; however, any edits to it will get removed if the file is opened in a newer version of Excel. Learn more: https://go.microsoft.com/fwlink/?linkid=870924
Comment:
    Use link below, put address postcode in and put the figure in for shared accommodation rate. This will automatically update I15 and J15 (these cells are only applicable in some circumstances)</t>
      </text>
    </comment>
    <comment ref="I15" authorId="1" shapeId="0" xr:uid="{E3722A11-32D0-42C0-BDCE-69781CF0173E}">
      <text>
        <t>[Threaded comment]
Your version of Excel allows you to read this threaded comment; however, any edits to it will get removed if the file is opened in a newer version of Excel. Learn more: https://go.microsoft.com/fwlink/?linkid=870924
Comment:
    Once figure is in G15 this will update</t>
      </text>
    </comment>
    <comment ref="J15" authorId="2" shapeId="0" xr:uid="{E4237D6E-AD37-4FC4-AB2F-A29520972F09}">
      <text>
        <t>[Threaded comment]
Your version of Excel allows you to read this threaded comment; however, any edits to it will get removed if the file is opened in a newer version of Excel. Learn more: https://go.microsoft.com/fwlink/?linkid=870924
Comment:
    Once figure is in G15 this will update</t>
      </text>
    </comment>
  </commentList>
</comments>
</file>

<file path=xl/sharedStrings.xml><?xml version="1.0" encoding="utf-8"?>
<sst xmlns="http://schemas.openxmlformats.org/spreadsheetml/2006/main" count="449" uniqueCount="310">
  <si>
    <t>Boarding out</t>
  </si>
  <si>
    <t>Deduction for personal element</t>
  </si>
  <si>
    <t>Service level</t>
  </si>
  <si>
    <t>Deduction for rent</t>
  </si>
  <si>
    <t>Fixed</t>
  </si>
  <si>
    <t>Variable</t>
  </si>
  <si>
    <t>Dependent on £ claimed</t>
  </si>
  <si>
    <t>Staying Put Fee</t>
  </si>
  <si>
    <t>Dependent on which year of SP and whether FC received a skill fee</t>
  </si>
  <si>
    <t>Year 1</t>
  </si>
  <si>
    <t>Year 2</t>
  </si>
  <si>
    <t>Year 3</t>
  </si>
  <si>
    <t>Increases automatically as annual uplifts are applied on LCS</t>
  </si>
  <si>
    <t>Staying Put enhancement</t>
  </si>
  <si>
    <t>Exceptional</t>
  </si>
  <si>
    <t>Not expected to be used - only where high level of need</t>
  </si>
  <si>
    <t>YP direct payment of rent</t>
  </si>
  <si>
    <t>Carer receives</t>
  </si>
  <si>
    <t>Current fee</t>
  </si>
  <si>
    <t>Gain/(loss) p/week compared to current</t>
  </si>
  <si>
    <t>Gain/(loss) p/a compared to current</t>
  </si>
  <si>
    <t>SP personal element deduction</t>
  </si>
  <si>
    <t>SP rent deduction</t>
  </si>
  <si>
    <t>SP needs-assessed enhancement</t>
  </si>
  <si>
    <t>Time-limited LCS adjustments:</t>
  </si>
  <si>
    <t>Personal element</t>
  </si>
  <si>
    <t>Until YP is in receipt of HB / UC housing element</t>
  </si>
  <si>
    <t>SP rent advance</t>
  </si>
  <si>
    <t>Does the YP have a disability that meets Care Act eligibility criteria?</t>
  </si>
  <si>
    <t>If yes, YP should cover rent from bursary/loan during term time, LCC will fund rent during holiday time</t>
  </si>
  <si>
    <t>Is the YP at university but living with SP carer?</t>
  </si>
  <si>
    <t>Rent advancement (awaiting benefit claim)</t>
  </si>
  <si>
    <t>Paid by LCC during university vacations</t>
  </si>
  <si>
    <t>SP rent (university vacation)</t>
  </si>
  <si>
    <t>3 different end dates - 19th/20th/21st birthday</t>
  </si>
  <si>
    <t>Review dates</t>
  </si>
  <si>
    <t>End date of CPLI</t>
  </si>
  <si>
    <t>Each vacaction period to be set up as separate cpli's. Can be paid post-21 until course completion</t>
  </si>
  <si>
    <t>If yes, should convert to shared lives arrangement by 18th birthday. In situations where a young person meets the Care Act 2014 eligibility criteria, the foster care placement should be converted to a shared lives placement by the young person’s 18th birthday.  Where a young person is deemed to meet an adult service criterion (Care Act 2014), it is important that their primary case worker and the young person’s placement are regulated within the adult service frameworks.  “Staying Put” should only be used in exceptional circumstances when a transfer to a shared lives arrangement has not been achieved by the young person’s 18th birthday.</t>
  </si>
  <si>
    <t>Does the YP claim ESA (applicable from age 16)?</t>
  </si>
  <si>
    <t>If yes, £57.90 should be deducted, as with any other SP arrangement</t>
  </si>
  <si>
    <t>Does the YP claim PIP / DLA?</t>
  </si>
  <si>
    <t>If yes, SP carer could claim Carer's Allowance</t>
  </si>
  <si>
    <t xml:space="preserve">New SP arrangements </t>
  </si>
  <si>
    <t>YP need to set up APA so that housing element of UC goes direct to carer</t>
  </si>
  <si>
    <t>Is the YP in a kinship arrangement where there are siblings?</t>
  </si>
  <si>
    <t>The claim for housing benefit/Universal Credit should be made, based on the fact that the carer is a former foster carer/”Staying Put” carer rather than a relative.  If YP working, they pay the rent. If YP can't claim HB/UC housing due to being connected carer, then LCC pays the rent</t>
  </si>
  <si>
    <t>Is the carer in receipt of legacy welfare benefits (rather than UC)?</t>
  </si>
  <si>
    <t>Where carer will lose an element of legacy benefit (will not apply under UC)</t>
  </si>
  <si>
    <t>s23 top up (loss of carer benefits)</t>
  </si>
  <si>
    <t>S23 compensatory payment:</t>
  </si>
  <si>
    <t xml:space="preserve">s23 top up for 'under occupancy' penalty - applies to UC only </t>
  </si>
  <si>
    <t>s23 top up due to loss of legacy benefit when receiving rent directly from the YP - does not apply to UC</t>
  </si>
  <si>
    <t>End date?</t>
  </si>
  <si>
    <t>Y 21st B'day</t>
  </si>
  <si>
    <t>Y-change at end 1st yr, then end 21st 'Day</t>
  </si>
  <si>
    <t>Y - to be agreed</t>
  </si>
  <si>
    <t>Y - 5 weeks from start</t>
  </si>
  <si>
    <t>Maximum of 5 weeks whilst YP applying for benefits if going to claim benefits</t>
  </si>
  <si>
    <t>5 weeks from 18th birthday</t>
  </si>
  <si>
    <t>Staying Put: Post 21</t>
  </si>
  <si>
    <t>Net amount will be calculated</t>
  </si>
  <si>
    <t>Y - end of education</t>
  </si>
  <si>
    <t>£net</t>
  </si>
  <si>
    <t>Rent allowance Uni vacation:Living in SP full time</t>
  </si>
  <si>
    <t>SP Uni vacation fee</t>
  </si>
  <si>
    <t>Max 22 in 3 cpli's</t>
  </si>
  <si>
    <t>Kinship rent top up (should be exceptional)</t>
  </si>
  <si>
    <t>Dependent on £ claimed, and only where YP should be eligible for HB but declined due to being related to SP carer</t>
  </si>
  <si>
    <t xml:space="preserve">Payment Line </t>
  </si>
  <si>
    <t>Income Line</t>
  </si>
  <si>
    <t>Boarding out allowance</t>
  </si>
  <si>
    <t>Pre 21 options</t>
  </si>
  <si>
    <t>Post 21 options</t>
  </si>
  <si>
    <t>Purpose</t>
  </si>
  <si>
    <t>Standard maintenance allowance</t>
  </si>
  <si>
    <t>RB to check with Jo Barker for info on which benefits to check if received by carer which may trigger this payment option</t>
  </si>
  <si>
    <t>To be a net figure of the calculation of the pre 21 options if living with SP carer full time - to be identified as over 21 on the reports by Finance Contact</t>
  </si>
  <si>
    <t>LCC possible payment</t>
  </si>
  <si>
    <t>To be a net figure of the calculation of the pre 21 options for 3 main holidays if residing at University during term time - to be identified as over 21  on the reports by Finance Contact</t>
  </si>
  <si>
    <t>12 borough £ options to be provided for standard income line options to be available depending on where the YP lives - RB to provide</t>
  </si>
  <si>
    <r>
      <t>Subject to periodic review</t>
    </r>
    <r>
      <rPr>
        <sz val="9.35"/>
        <color rgb="FFFF0000"/>
        <rFont val="Calibri"/>
        <family val="2"/>
      </rPr>
      <t xml:space="preserve"> (will be linked to the rate of income support)</t>
    </r>
  </si>
  <si>
    <t>Burnley</t>
  </si>
  <si>
    <t>Pendle</t>
  </si>
  <si>
    <t>Rossendale</t>
  </si>
  <si>
    <t>Hyndburn</t>
  </si>
  <si>
    <t>Ribble Valley</t>
  </si>
  <si>
    <t>Preston</t>
  </si>
  <si>
    <t>Chorley</t>
  </si>
  <si>
    <t>South Ribble</t>
  </si>
  <si>
    <t>West Lancashire</t>
  </si>
  <si>
    <t>Lancaster</t>
  </si>
  <si>
    <t>Fylde</t>
  </si>
  <si>
    <t>Wyre</t>
  </si>
  <si>
    <r>
      <t>Maximum of 5 weeks whilst YP applying for benefits if going to claim benefits (</t>
    </r>
    <r>
      <rPr>
        <sz val="9.35"/>
        <color rgb="FFFF0000"/>
        <rFont val="Calibri"/>
        <family val="2"/>
      </rPr>
      <t>relies on timely application - expectation of  PA/FC to support)</t>
    </r>
  </si>
  <si>
    <r>
      <t xml:space="preserve">Maximum of 5 weeks until YP is in receipt of HB / UC housing element </t>
    </r>
    <r>
      <rPr>
        <sz val="9.35"/>
        <color rgb="FFFF0000"/>
        <rFont val="Calibri"/>
        <family val="2"/>
      </rPr>
      <t>(relies on timely application - expectation of  PA/FC to support)</t>
    </r>
  </si>
  <si>
    <t>SP Fee</t>
  </si>
  <si>
    <t>SP Kinship rent top-up</t>
  </si>
  <si>
    <t>s23 top up</t>
  </si>
  <si>
    <t>SP post-21 allowance</t>
  </si>
  <si>
    <t>personal allowance advancement - will apply to all 18+?</t>
  </si>
  <si>
    <t>Shared room</t>
  </si>
  <si>
    <t>1-bed</t>
  </si>
  <si>
    <r>
      <t>21st birthday, unless at university AND living with SP carer in and out of term time</t>
    </r>
    <r>
      <rPr>
        <sz val="9.35"/>
        <color rgb="FFFF0000"/>
        <rFont val="Calibri"/>
        <family val="2"/>
      </rPr>
      <t xml:space="preserve"> in which case this element continues until uni course ends</t>
    </r>
  </si>
  <si>
    <r>
      <t xml:space="preserve">21st birthday, unless at university AND living with SP carer in and out of term time  </t>
    </r>
    <r>
      <rPr>
        <sz val="9.35"/>
        <color rgb="FFFF0000"/>
        <rFont val="Calibri"/>
        <family val="2"/>
      </rPr>
      <t>in which case this element continues until uni course ends</t>
    </r>
  </si>
  <si>
    <r>
      <t xml:space="preserve">21st birthday, unless at university AND living with SP carer in and out of term time </t>
    </r>
    <r>
      <rPr>
        <sz val="9.35"/>
        <color rgb="FFFF0000"/>
        <rFont val="Calibri"/>
        <family val="2"/>
      </rPr>
      <t>in which case this element continues until uni course ends. The YP will pay rent from bursary during term time up to 30 weeks and LCC will fund maximum of 22 weeks for vacations. Separate cpli under service level 'SP Uni vacation fee' to be created for vacations</t>
    </r>
  </si>
  <si>
    <r>
      <t xml:space="preserve">SP personal </t>
    </r>
    <r>
      <rPr>
        <sz val="9.35"/>
        <color rgb="FFFF0000"/>
        <rFont val="Calibri"/>
        <family val="2"/>
      </rPr>
      <t>element</t>
    </r>
    <r>
      <rPr>
        <sz val="11"/>
        <color theme="1"/>
        <rFont val="Calibri"/>
        <family val="2"/>
        <scheme val="minor"/>
      </rPr>
      <t xml:space="preserve"> advance</t>
    </r>
  </si>
  <si>
    <t>Total subsection 1v</t>
  </si>
  <si>
    <t xml:space="preserve">STAYING PUT - ASSESSMENT OF FINANCIAL ARRANGEMENT </t>
  </si>
  <si>
    <t>Young Person / Carer details</t>
  </si>
  <si>
    <t>Name of YP</t>
  </si>
  <si>
    <t>Name(s) of Prospective Carer(s)</t>
  </si>
  <si>
    <t>Y</t>
  </si>
  <si>
    <t>N</t>
  </si>
  <si>
    <t>LCS SU reference</t>
  </si>
  <si>
    <t>As foster carer of the YP who will stay put, was the carer a kinship carer?</t>
  </si>
  <si>
    <t>Benefits: Young Person</t>
  </si>
  <si>
    <t>Is the YP undertaking full-time (12hrs+) education of a non-advanced education level?</t>
  </si>
  <si>
    <t>YP can claim income support under 'relevant education' rules</t>
  </si>
  <si>
    <t xml:space="preserve">1. Young people can claim Income Support under the ‘Relevant Education’ rules if they remain ‘estranged’ from their family and are undertaking a full time (over 12 hours of guided learning) education or training course which is of a non-advanced education level. </t>
  </si>
  <si>
    <t xml:space="preserve">2. Lone Parents can claim Income Support until their child is 5 years old, Healthy Start Vouchers and a Sure Start Maternity Grant (1st child only) 11 weeks before the due birth date. From the birth of their baby they will also be eligible to claim Child Tax Credits and Child Benefit. (Eligible and Relevant lone parents aged 16 &amp; 17 can also claim the above benefits, but only from the birth of their baby, unless they are in receipt of Employment &amp; Support Allowance). </t>
  </si>
  <si>
    <t xml:space="preserve">3. Employment &amp; Support Allowance can be claimed in circumstances where young people are deemed ‘sick or disabled’. (If the young person fits the eligibility criteria this benefit can be claimed from their 16th birthday regardless of being section 20, or section 31, or living in foster care). Young people with a disability may also be in receipt of a Disability Living Allowance (to be replaced by Personal Independence Payment from April 2013) </t>
  </si>
  <si>
    <t xml:space="preserve">4. Jobseekers Allowance where young people are registered as unemployed and are available for and actively seeking full time employment. </t>
  </si>
  <si>
    <t xml:space="preserve">5. Housing Benefit and Council Tax Benefit, but only where there is a liability to pay rent on a commercial basis. It should be noted that there are implications for the carer where housing benefit is claimed, particularly if the carer is in receipt of a means tested benefit themselves, these issues are explained below (national Council Tax Benefit rules are abolished from April 2013 and will be replaced by a council tax reduction scheme established and administered by each local authority). </t>
  </si>
  <si>
    <t>YP may be entitled to income support / child benefit / child tax credits</t>
  </si>
  <si>
    <t>Is the YP a lone parent of one or more children under the age of 5?</t>
  </si>
  <si>
    <t>Does the YP meet the Care Act 2014 eligibility criteria?</t>
  </si>
  <si>
    <t>Is the YP registered as unemployed, and available and fit for work?</t>
  </si>
  <si>
    <t>YP eligible to claim Jobseekers Allowance</t>
  </si>
  <si>
    <t>If the YP is unemployed has Local Housing Allowance (Universal Credit) been applied for?</t>
  </si>
  <si>
    <t>Benefits: Carer(s)</t>
  </si>
  <si>
    <t>District that staying put carer's home is located</t>
  </si>
  <si>
    <t>Is the YP a former relevant or a qualifying care leaver?</t>
  </si>
  <si>
    <t>Is the carer in receipt of any means-tested benefits?</t>
  </si>
  <si>
    <t>Is the carer in receipt of housing related benefit under a) housing benefit or b) universal credit?</t>
  </si>
  <si>
    <t>Housing benefit</t>
  </si>
  <si>
    <t>Universal Credit (LHA)</t>
  </si>
  <si>
    <t>All boxes in grey must be completed</t>
  </si>
  <si>
    <t>If no, s23 top up will not apply, no further action</t>
  </si>
  <si>
    <t>Q</t>
  </si>
  <si>
    <t>Is the carer in receipt of Pension Credit?</t>
  </si>
  <si>
    <t>If yes, the carer should not lose benefits and s23 top up should not be required</t>
  </si>
  <si>
    <t>Additional Needs: Young Person</t>
  </si>
  <si>
    <t>As foster carer of the YP who will stay put, was the carer an LCC or an agency carer?</t>
  </si>
  <si>
    <t>LCC in-house</t>
  </si>
  <si>
    <t>Agency</t>
  </si>
  <si>
    <t>Agency carers are expected to transfer over to LCC under LCC's staying put arrangements</t>
  </si>
  <si>
    <t>Has a needs assessment determined that an additional enhancement will be paid?</t>
  </si>
  <si>
    <t>Enhancements are exceptional and must be subject to regular review. CPLI's to be added only to next review date</t>
  </si>
  <si>
    <t>Enhancement review date</t>
  </si>
  <si>
    <t>Evidence of needs assessment appended to this form?</t>
  </si>
  <si>
    <t>Is the YP at university?</t>
  </si>
  <si>
    <t>Trigger points that could change the allowance</t>
  </si>
  <si>
    <t>YP at university changes living arrangements</t>
  </si>
  <si>
    <t>Eligibility for housing-related benefit changes</t>
  </si>
  <si>
    <t>Guidance on implication and/or further action required</t>
  </si>
  <si>
    <r>
      <rPr>
        <i/>
        <sz val="11"/>
        <color rgb="FFFF0000"/>
        <rFont val="Calibri"/>
        <family val="2"/>
      </rPr>
      <t>Arrangement should be Shared Lives not Staying Put.</t>
    </r>
    <r>
      <rPr>
        <i/>
        <sz val="9.35"/>
        <color rgb="FFFF0000"/>
        <rFont val="Calibri"/>
        <family val="2"/>
      </rPr>
      <t xml:space="preserve"> </t>
    </r>
    <r>
      <rPr>
        <i/>
        <sz val="11"/>
        <color theme="1"/>
        <rFont val="Calibri"/>
        <family val="2"/>
        <scheme val="minor"/>
      </rPr>
      <t>YP eligible to claim Employment Support Allowance (from age 16)</t>
    </r>
  </si>
  <si>
    <t>Living full time with carer</t>
  </si>
  <si>
    <t>Vacations only with carer, term time uni</t>
  </si>
  <si>
    <t>Vacations only with carer, term time other</t>
  </si>
  <si>
    <t>Application required. The rent element of the staying put allowance will only be paid by LCC for 5 weeks following 18th birthday</t>
  </si>
  <si>
    <t>Boarding out rate</t>
  </si>
  <si>
    <t>SP fee (year 1)</t>
  </si>
  <si>
    <t>Boarding out fee</t>
  </si>
  <si>
    <t>If yes, add staying put fee of £115/week to date of 19th birthday, then amend to £57.50/week option from 19th to 21st birthday</t>
  </si>
  <si>
    <t>i) Staying Put core amounts</t>
  </si>
  <si>
    <t>Staying Put enhancement (exceptional - needs led, end date for each review)</t>
  </si>
  <si>
    <t>Total subsection i</t>
  </si>
  <si>
    <t>Total subsectionii</t>
  </si>
  <si>
    <t>Total subsection iii</t>
  </si>
  <si>
    <t>ii) Standard deductions</t>
  </si>
  <si>
    <t>iii) Time-limited payments based on need</t>
  </si>
  <si>
    <t xml:space="preserve">Rent allowance - University vacations </t>
  </si>
  <si>
    <t>s23 top up enhancement (compensation for loss of legacy benefit for the carer)</t>
  </si>
  <si>
    <t>Total subsection iv</t>
  </si>
  <si>
    <t>Total subsection 1vi</t>
  </si>
  <si>
    <t>If under housing benefit (legacy benefits) s23 top up may apply if the carer will lose benefits. Consult Welfare Rights Service</t>
  </si>
  <si>
    <t>Evidence of a formal kinship foster arrangment must be provided to HMRC / DWP</t>
  </si>
  <si>
    <t>Where agency carer, confirmed that the carer is transferring to LCC</t>
  </si>
  <si>
    <t>Only in exceptional circumstance a carer would remain with agency, and the financial entitlement needs to be discussed with Commissioning</t>
  </si>
  <si>
    <t>Date of 18th birthday</t>
  </si>
  <si>
    <t>SP fee (year 2 &amp; 3)</t>
  </si>
  <si>
    <t xml:space="preserve">SECTION 1. CORE FINANCIAL ENTITLEMENT FOR STAYING PUT ARRANGEMENTS UP TO 21ST BIRTHDAY: </t>
  </si>
  <si>
    <t xml:space="preserve">SECTION 2. VACATION RENT FINANCIAL ENTITLEMENT FOR STAYING PUT ARRANGEMENTS UP TO 21ST BIRTHDAY: </t>
  </si>
  <si>
    <r>
      <t xml:space="preserve">SECTION 3. FINANCIAL ENTITLEMENT FOR STAYING PUT ARRANGEMENTS </t>
    </r>
    <r>
      <rPr>
        <b/>
        <u/>
        <sz val="10"/>
        <rFont val="Arial"/>
        <family val="2"/>
      </rPr>
      <t>POST 21</t>
    </r>
    <r>
      <rPr>
        <b/>
        <sz val="10"/>
        <rFont val="Arial"/>
        <family val="2"/>
      </rPr>
      <t>, UNTIL EDUCATION COURSE ENDS:</t>
    </r>
  </si>
  <si>
    <t>Rent is deducted in line above therefore complete this line for vacation rent allowance paid by the Authority during vacations only. Enter up to 3 separate cpli's (one for each vacation period), and a maximum of 22 weeks</t>
  </si>
  <si>
    <t>vi) University vacation rent top-up (applicable where YP either remains fulltime in SP arrangement whilst at university, or returns during vacations)</t>
  </si>
  <si>
    <t>Rent (based on UC LHA - funded from UC / YP earnings / bursary or student during term time if at university)</t>
  </si>
  <si>
    <t>This determines the rent level - to be paid by the YP to the carer either from UC Local Housing Allowance, or from earnings (Burnley used as example)</t>
  </si>
  <si>
    <t>YP starts or ends a university course</t>
  </si>
  <si>
    <t>Carers benefit entitlement changes</t>
  </si>
  <si>
    <t>test</t>
  </si>
  <si>
    <t>abc</t>
  </si>
  <si>
    <t>Education, employment or training status of the YP</t>
  </si>
  <si>
    <t>If yes to Q6, what are living arrangments with the carer be?  Select from dropdown</t>
  </si>
  <si>
    <t>As foster carer of the YP who will stay put, was the carer paid tier 2, 3 or 3+ skill fee? Please select amount</t>
  </si>
  <si>
    <t>Personal allowance</t>
  </si>
  <si>
    <t>Shared room rates</t>
  </si>
  <si>
    <t>2019/20</t>
  </si>
  <si>
    <t>East Lancs</t>
  </si>
  <si>
    <t>Central Lancs</t>
  </si>
  <si>
    <t>Bolton &amp; Bury?</t>
  </si>
  <si>
    <t>BRMA</t>
  </si>
  <si>
    <t>Bradford &amp; South Dales</t>
  </si>
  <si>
    <t>https://lha-direct.voa.gov.uk/search.aspx</t>
  </si>
  <si>
    <t>Other</t>
  </si>
  <si>
    <t>Is the YP intending to go to university ?</t>
  </si>
  <si>
    <t>If yes to Q6, what are living arrangments with the carer intended to be?  Select from dropdown</t>
  </si>
  <si>
    <t>Evidence of a formal kinship foster arrangment must be provided to HMRC / DWP to ensure former kinship carer remains eligivle for housing cost under UC as former fostering rather than related</t>
  </si>
  <si>
    <t>District that staying put carer's home is located (if outside of Lancashire's 12 districts, select 'other')</t>
  </si>
  <si>
    <t>If 'other', go onto rates tab, use link to lookup rate based on postcode</t>
  </si>
  <si>
    <t>For the staying put arrangement, agency foster carers are expected become LCC staying put carers. Arrange for agency to undertake a DBS on our YP if the carer is remaining as a registered foster carer (ie they have other foster care children, or will do)</t>
  </si>
  <si>
    <t>Where agency foster carer, is the carer transferring to LCC staying put arrangement</t>
  </si>
  <si>
    <t>Is the carer in receipt of Universal Credit?</t>
  </si>
  <si>
    <t>JSA etc</t>
  </si>
  <si>
    <t>HB only</t>
  </si>
  <si>
    <t xml:space="preserve">Is the carer in receipt of a legacy benefit (Income Support, Jobseekers Allowance, ESA, Housing Benefit)? </t>
  </si>
  <si>
    <r>
      <t xml:space="preserve">If yes to Q19, is the carer in receipt of housing benefit </t>
    </r>
    <r>
      <rPr>
        <b/>
        <i/>
        <sz val="11"/>
        <color theme="1"/>
        <rFont val="Calibri"/>
        <family val="2"/>
        <scheme val="minor"/>
      </rPr>
      <t>only</t>
    </r>
    <r>
      <rPr>
        <i/>
        <sz val="11"/>
        <color theme="1"/>
        <rFont val="Calibri"/>
        <family val="2"/>
        <scheme val="minor"/>
      </rPr>
      <t xml:space="preserve">? </t>
    </r>
  </si>
  <si>
    <t>Staying Put fee (Where applicable - refer to Q9 on the flowchart)</t>
  </si>
  <si>
    <t>End date</t>
  </si>
  <si>
    <t>STAYING PUT BOARDING OUT ALLOWANCE</t>
  </si>
  <si>
    <t>21st birthday</t>
  </si>
  <si>
    <t>STAYING PUT SKILL FEE</t>
  </si>
  <si>
    <t>STAYING PUT BOARDING OUT ALLOWANCE-STAYING PUT (POST 2019) DEDUCTION FOR PERSONAL ELEMENT</t>
  </si>
  <si>
    <t>STAYING PUT BOARDING OUT ALLOWANCE-STAYING PUT (POST 2019) DEDUCTION FOR RENT</t>
  </si>
  <si>
    <t>STAYING PUT ENHANCEMENT</t>
  </si>
  <si>
    <t>5 weeks from start</t>
  </si>
  <si>
    <t>Max 22 weeks/year. Each of 3 vacations added separately</t>
  </si>
  <si>
    <t xml:space="preserve">CPLI </t>
  </si>
  <si>
    <t>CPLI's TO BE ENTERED</t>
  </si>
  <si>
    <t>Action on 'Entitlement' tab</t>
  </si>
  <si>
    <t>s23 top up enhancement (compensation for loss of Pension Credits) - figure from Welfare Rights</t>
  </si>
  <si>
    <t>iv) Carer-related elements</t>
  </si>
  <si>
    <t>v) Time-limited elements - where payment of benefit claim at the outset is delayed</t>
  </si>
  <si>
    <t>Living with SP carer full time whilst at university. Amount calculated as the net of i, ii, iii, v above. Not applicable if YP lives away during term time</t>
  </si>
  <si>
    <t>21st birthday, amend if carer moves onto UC</t>
  </si>
  <si>
    <t>Staying Put (Post 21) Payment (placement)</t>
  </si>
  <si>
    <t>Staying Put Boarding Out Allowance (placement)</t>
  </si>
  <si>
    <t>Staying Put Enhancement (placement)</t>
  </si>
  <si>
    <t>Staying Put Kinship Rent Top Up (placement)</t>
  </si>
  <si>
    <t>Staying Put Personal Element (placement)</t>
  </si>
  <si>
    <t>Staying Put Rent Advancement (placement)</t>
  </si>
  <si>
    <t>Staying Put Rent Allowance Uni Vacation (placement)</t>
  </si>
  <si>
    <t>Staying Put S23 Top Up (placement)</t>
  </si>
  <si>
    <t>Staying Put Skill Fee (placement)</t>
  </si>
  <si>
    <t>Staying Put Uni Vacation Fee (placement)</t>
  </si>
  <si>
    <t>STAYING PUT KINSHIP RENT TOP-UP</t>
  </si>
  <si>
    <t>STAYING PUT S23 TOP UP (with narrative 'compensation for loss of pension credits)</t>
  </si>
  <si>
    <t>STAYING PUT S23 TOP UP (with narrative 'compensation for loss of legacy benefits)</t>
  </si>
  <si>
    <t>Indicative Staying Put Carer entitlement - standard amount- subject to manager approval</t>
  </si>
  <si>
    <t>STAYING PUT RENT ALLOWANCE UNI VACATION</t>
  </si>
  <si>
    <t>STAYING PUT (POST 21) PAYMENT</t>
  </si>
  <si>
    <t>Until course completion</t>
  </si>
  <si>
    <t>enter: £115 to 19th birthday AND £57.50 from 19th to 21st birthday</t>
  </si>
  <si>
    <r>
      <t xml:space="preserve">vii)  MUST BE INPUT ON LCS AS POST-21 TO DATE EDUCATION COURSE WILL END. </t>
    </r>
    <r>
      <rPr>
        <b/>
        <sz val="10"/>
        <color rgb="FFFF0000"/>
        <rFont val="Arial"/>
        <family val="2"/>
      </rPr>
      <t>One of the two following options to be selected</t>
    </r>
    <r>
      <rPr>
        <b/>
        <sz val="10"/>
        <rFont val="Arial"/>
        <family val="2"/>
      </rPr>
      <t>:</t>
    </r>
  </si>
  <si>
    <t>N/A - ENTERED BY EXCHEQUER FINANCE</t>
  </si>
  <si>
    <t>Rent advancement due to delay in UC payment (5 weeks)</t>
  </si>
  <si>
    <t>Time limited payment due to delay in welfare benefits - ADJUSTED BY EXCHEQUER FINANCE</t>
  </si>
  <si>
    <t>11a</t>
  </si>
  <si>
    <t>If answered 'other' for Q11, enter the postcode of the carer's home. Refer to flowchart to find out correct rate</t>
  </si>
  <si>
    <t>The next review date</t>
  </si>
  <si>
    <t>10b</t>
  </si>
  <si>
    <r>
      <t xml:space="preserve">Has the carer been declined LHA on the basis of kinship relationship? </t>
    </r>
    <r>
      <rPr>
        <b/>
        <i/>
        <sz val="11"/>
        <color theme="1"/>
        <rFont val="Calibri"/>
        <family val="2"/>
        <scheme val="minor"/>
      </rPr>
      <t>This must be evidenced by the carer</t>
    </r>
  </si>
  <si>
    <t>Is the YP a lone parent of one or more children under the age of 3?</t>
  </si>
  <si>
    <t>If the YP is in low paid employment, on a traineeship or on an apprenticeship has Universal Credit been applied for (low income grounds)?</t>
  </si>
  <si>
    <t>Kinship rent top-up (applicable where housing related element of Universal Credit is declined on basis of kinship relationship)</t>
  </si>
  <si>
    <t>RENT MULTIPLIER</t>
  </si>
  <si>
    <t>See comment in cell G15, I15, J15</t>
  </si>
  <si>
    <t>9b</t>
  </si>
  <si>
    <t>Top up to match foster carer allowance</t>
  </si>
  <si>
    <t>31st August following 18th birthday</t>
  </si>
  <si>
    <t>9c</t>
  </si>
  <si>
    <t>Total</t>
  </si>
  <si>
    <t>SECTION A. FINANCIAL ENTITLEMENT FOR STAYING PUT ARRANGEMENTS WHERE YP IS IN EDUCATION OR APPRENTICESHIP ON 18TH BIRTHDAY</t>
  </si>
  <si>
    <t>If the YP does wish to claim UC (it must in that case be both elements), then the carer would receive the figure above less the personal element (£59.20). Of this new amount, the rent would be paid by the YP and deducted from</t>
  </si>
  <si>
    <t>the amount that LCC pay.</t>
  </si>
  <si>
    <t>Less personal element (claimed by YP therefore carer no longer funds certain elements)</t>
  </si>
  <si>
    <t>Staying put amount paid from 18th birthday until 31st August</t>
  </si>
  <si>
    <t xml:space="preserve">The amount in cell C8 only applies if the policy is followed and the YP DOES NOT claim Universal Credit (housing &amp; personal element).  </t>
  </si>
  <si>
    <t>Young Person / Carer details - COMPLETED BY YP'S SW</t>
  </si>
  <si>
    <t>CSW</t>
  </si>
  <si>
    <t>Who to answer</t>
  </si>
  <si>
    <t>SSW</t>
  </si>
  <si>
    <t>Is the carer in receipt of Pension Credit? (Adjustment figure will be provided by Welfare Rights Service)</t>
  </si>
  <si>
    <t>CSW enter amount into cell C15</t>
  </si>
  <si>
    <t>WRS enter amount into cell C21</t>
  </si>
  <si>
    <t>WRS to check amount in C19</t>
  </si>
  <si>
    <t>WRS to check amount in C20</t>
  </si>
  <si>
    <t>Total paid/week as foster carer</t>
  </si>
  <si>
    <t>Funded and paid by LCC</t>
  </si>
  <si>
    <t>Funded and paid by YP</t>
  </si>
  <si>
    <t>Has a case discussion with Head of Service determined that an additional enhancement will be paid?</t>
  </si>
  <si>
    <t>Has a case note detailing the amount, the reason for the enhancement, and next review date been added to LCS?</t>
  </si>
  <si>
    <r>
      <rPr>
        <i/>
        <sz val="11"/>
        <rFont val="Calibri"/>
        <family val="2"/>
        <scheme val="minor"/>
      </rPr>
      <t>Is the YP a former relevant? To check copy the following website link into an internet browser</t>
    </r>
    <r>
      <rPr>
        <i/>
        <sz val="11"/>
        <color theme="8" tint="-0.499984740745262"/>
        <rFont val="Calibri"/>
        <family val="2"/>
        <scheme val="minor"/>
      </rPr>
      <t xml:space="preserve">
https://coramvoice.org.uk/myrights/all-you-need-to-know-about-leaving-care/i-am-care-leaver/</t>
    </r>
  </si>
  <si>
    <t>Is the YP in full time (12hrs + of contact time) further education. In any situation where diiferent eg at uni but claim benefits</t>
  </si>
  <si>
    <t xml:space="preserve">£240 Standard 17yr old fee </t>
  </si>
  <si>
    <t>£345 'Fee plus' Category 1</t>
  </si>
  <si>
    <t>£400 'Fee plus' Category 2</t>
  </si>
  <si>
    <t>2022/23</t>
  </si>
  <si>
    <t>Is the YP undertaking full-time (12hrs+) education of a non-advanced education level (relevant education)?</t>
  </si>
  <si>
    <t>Does the YP have a disability that meets the eligibility for Adults Social Care (i.e., Care Act 2014 eligibility criteria)? Consider are Transitions actively involved?</t>
  </si>
  <si>
    <t>As foster carer of the YP who will stay put, was the carer paid a Foster Carer fee in addition to the basis boarding out allowance? Note that from 1st April 22 a new standard Foster Carer fee of £240/week for 17 year old replaces the previous tier 2 and tier 3 skill fees. In some circumstances a different fee may apply, see Q9b.  For agency carers, select 'Y'</t>
  </si>
  <si>
    <t>Does the foster carer receive any other weekly additional payment under the fostering arrangement, in addition to the boarding out allowance and the Foster Carer fee element? Enter only regular weekly amounts that have been agreed. Ignore birthday, holiday, festival allowances</t>
  </si>
  <si>
    <t>If answered 'no' to Q9, select 'nil' from the dropdown. If answered 'yes' to Q9, how much is the foster carer skill fee amount for this YP? Select from dropdown options. Where 'Other' applies, enter the amount in highlighted cell B12 of the 'Rates 2022-23' tab</t>
  </si>
  <si>
    <t>Nil</t>
  </si>
  <si>
    <t>Example: YP in yr 11 education wishes to claim UC. Their LHA amount is £64.25. Prior to 18th birthday the carer received a fee of £240/week in addition to boarding out of £207/week</t>
  </si>
  <si>
    <t xml:space="preserve">STAYING PUT YR13 EDUCATION TOP UP </t>
  </si>
  <si>
    <r>
      <t xml:space="preserve">USE THIS TEMPLATE ONLY IF THE YP </t>
    </r>
    <r>
      <rPr>
        <b/>
        <u/>
        <sz val="11"/>
        <color theme="1"/>
        <rFont val="Calibri"/>
        <family val="2"/>
        <scheme val="minor"/>
      </rPr>
      <t xml:space="preserve">IS </t>
    </r>
    <r>
      <rPr>
        <b/>
        <sz val="11"/>
        <color theme="1"/>
        <rFont val="Calibri"/>
        <family val="2"/>
        <scheme val="minor"/>
      </rPr>
      <t xml:space="preserve">IN CONTINUED EDUCATION 12HR OR TRAINING (INCLUDING APPRENTICESHIP) ON THEIR 18TH BIRTHDAY </t>
    </r>
  </si>
  <si>
    <r>
      <t xml:space="preserve">The questions in this template must be answered by the child's social workers (CSW), and/or the carer's Supervising Social workers (SSW). If the carer is in receipt of welfare benefits, or if the answers to questions 14-18 indicate that the YP may be entitled to benefits, the template must be sent to the Welfare Rights Service (WRS), mailbox: hqwrs@lancashire.gov.uk (on the global list as Welfare rights HQ).  The WRS will discuss circumstances with the carer and/or young person, and will input any necessary amendments to the entitlement B tab before returning it to the child's social worker and manager. This final template will be checked by the manager, approved, uploaded onto LCS and sent on an ICS form to Case Support Finance (CSF) via the LCS worktray. CSF will arrange for the carer to be set up as a Staying Put carer and will create the cpli's before forwarding on ICS form to Exchequer Finance (EF) via the LCS worktray. EF will check that the cpli's have been entered correctly and match the template, and will add the rent and personal element deductions that CSF do not have the necessary permissions to do.
Given that these various stages require discussion(s), approvals, system changes and payment processing, completion of the template should commence two months </t>
    </r>
    <r>
      <rPr>
        <b/>
        <u/>
        <sz val="10"/>
        <rFont val="Arial"/>
        <family val="2"/>
      </rPr>
      <t>(must commence a minimum of one month)</t>
    </r>
    <r>
      <rPr>
        <b/>
        <sz val="10"/>
        <rFont val="Arial"/>
        <family val="2"/>
      </rPr>
      <t xml:space="preserve"> before the YP's 18th birthday.</t>
    </r>
  </si>
  <si>
    <r>
      <t xml:space="preserve">Benefits: Carer(s) </t>
    </r>
    <r>
      <rPr>
        <b/>
        <i/>
        <u/>
        <sz val="11"/>
        <color rgb="FFFF0000"/>
        <rFont val="Calibri"/>
        <family val="2"/>
        <scheme val="minor"/>
      </rPr>
      <t>IF ANY OF THESE QUESTIONS ARE ANSWERED AS YES, THE TEMPLATE MUST BE FORWARDED TO WELFARE RIGHTS SERVICE, PROVIDING THEM WITH THE CARER'S ADDRESS AND CONTACT NUMBER OR EMAIL. THE WRS WILL INSERT ANY RELEVENT ADJUSTMENTS IN THE ENTITLEMENTS TAB</t>
    </r>
    <r>
      <rPr>
        <b/>
        <i/>
        <sz val="11"/>
        <color theme="1"/>
        <rFont val="Calibri"/>
        <family val="2"/>
        <scheme val="minor"/>
      </rPr>
      <t>.</t>
    </r>
    <r>
      <rPr>
        <b/>
        <i/>
        <sz val="11"/>
        <color rgb="FFFF0000"/>
        <rFont val="Calibri"/>
        <family val="2"/>
        <scheme val="minor"/>
      </rPr>
      <t xml:space="preserve"> Mailbox:  hqwrs@lancashire.gov.uk (on the global list as Welfare rights HQ)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</si>
</sst>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9.35"/>
      <color rgb="FFFF0000"/>
      <name val="Calibri"/>
      <family val="2"/>
    </font>
    <font>
      <sz val="10"/>
      <name val="Arial"/>
      <family val="2"/>
    </font>
    <font>
      <b/>
      <i/>
      <sz val="11"/>
      <color theme="1"/>
      <name val="Calibri"/>
      <family val="2"/>
      <scheme val="minor"/>
    </font>
    <font>
      <b/>
      <sz val="10"/>
      <name val="Arial"/>
      <family val="2"/>
    </font>
    <font>
      <b/>
      <u/>
      <sz val="10"/>
      <name val="Arial"/>
      <family val="2"/>
    </font>
    <font>
      <sz val="8"/>
      <name val="Arial"/>
      <family val="2"/>
    </font>
    <font>
      <i/>
      <u/>
      <sz val="11"/>
      <color theme="1"/>
      <name val="Calibri"/>
      <family val="2"/>
      <scheme val="minor"/>
    </font>
    <font>
      <i/>
      <sz val="11"/>
      <color theme="1"/>
      <name val="Calibri"/>
      <family val="2"/>
      <scheme val="minor"/>
    </font>
    <font>
      <sz val="10"/>
      <color theme="1"/>
      <name val="Arial"/>
      <family val="2"/>
    </font>
    <font>
      <b/>
      <i/>
      <u/>
      <sz val="11"/>
      <color theme="1"/>
      <name val="Calibri"/>
      <family val="2"/>
      <scheme val="minor"/>
    </font>
    <font>
      <sz val="11"/>
      <color rgb="FF000000"/>
      <name val="Arial"/>
      <family val="2"/>
    </font>
    <font>
      <b/>
      <u/>
      <sz val="11"/>
      <color theme="1"/>
      <name val="Calibri"/>
      <family val="2"/>
      <scheme val="minor"/>
    </font>
    <font>
      <b/>
      <sz val="10"/>
      <color theme="1"/>
      <name val="Arial"/>
      <family val="2"/>
    </font>
    <font>
      <i/>
      <sz val="11"/>
      <color rgb="FFFF0000"/>
      <name val="Calibri"/>
      <family val="2"/>
    </font>
    <font>
      <i/>
      <sz val="9.35"/>
      <color rgb="FFFF0000"/>
      <name val="Calibri"/>
      <family val="2"/>
    </font>
    <font>
      <u/>
      <sz val="11"/>
      <color theme="10"/>
      <name val="Calibri"/>
      <family val="2"/>
      <scheme val="minor"/>
    </font>
    <font>
      <sz val="9"/>
      <color indexed="81"/>
      <name val="Tahoma"/>
      <family val="2"/>
    </font>
    <font>
      <b/>
      <sz val="9"/>
      <color indexed="81"/>
      <name val="Tahoma"/>
      <family val="2"/>
    </font>
    <font>
      <sz val="11"/>
      <color rgb="FF1F497D"/>
      <name val="Calibri"/>
      <family val="2"/>
      <scheme val="minor"/>
    </font>
    <font>
      <b/>
      <sz val="10"/>
      <color rgb="FFFF0000"/>
      <name val="Arial"/>
      <family val="2"/>
    </font>
    <font>
      <sz val="11"/>
      <color theme="1"/>
      <name val="Calibri"/>
      <family val="2"/>
      <scheme val="minor"/>
    </font>
    <font>
      <b/>
      <i/>
      <u/>
      <sz val="11"/>
      <color rgb="FFFF0000"/>
      <name val="Calibri"/>
      <family val="2"/>
      <scheme val="minor"/>
    </font>
    <font>
      <i/>
      <sz val="11"/>
      <color theme="8" tint="-0.499984740745262"/>
      <name val="Calibri"/>
      <family val="2"/>
      <scheme val="minor"/>
    </font>
    <font>
      <i/>
      <sz val="11"/>
      <name val="Calibri"/>
      <family val="2"/>
      <scheme val="minor"/>
    </font>
    <font>
      <b/>
      <i/>
      <sz val="11"/>
      <color rgb="FFFF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22"/>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18" fillId="0" borderId="0" applyNumberFormat="0" applyFill="0" applyBorder="0" applyAlignment="0" applyProtection="0"/>
    <xf numFmtId="9" fontId="23" fillId="0" borderId="0" applyFont="0" applyFill="0" applyBorder="0" applyAlignment="0" applyProtection="0"/>
  </cellStyleXfs>
  <cellXfs count="158">
    <xf numFmtId="0" fontId="0" fillId="0" borderId="0" xfId="0"/>
    <xf numFmtId="164" fontId="0" fillId="0" borderId="0" xfId="0" applyNumberFormat="1"/>
    <xf numFmtId="0" fontId="0" fillId="0" borderId="1" xfId="0" applyBorder="1"/>
    <xf numFmtId="164" fontId="0" fillId="0" borderId="1" xfId="0" applyNumberFormat="1" applyBorder="1"/>
    <xf numFmtId="164" fontId="0" fillId="3" borderId="1" xfId="0" applyNumberFormat="1" applyFill="1" applyBorder="1"/>
    <xf numFmtId="164" fontId="1" fillId="2" borderId="1" xfId="0" applyNumberFormat="1" applyFont="1" applyFill="1" applyBorder="1" applyAlignment="1">
      <alignment horizontal="center"/>
    </xf>
    <xf numFmtId="0" fontId="0" fillId="3" borderId="1" xfId="0" applyFill="1" applyBorder="1"/>
    <xf numFmtId="0" fontId="0" fillId="2" borderId="1" xfId="0" applyFill="1" applyBorder="1"/>
    <xf numFmtId="164" fontId="1" fillId="2" borderId="1" xfId="0" applyNumberFormat="1" applyFont="1" applyFill="1" applyBorder="1"/>
    <xf numFmtId="0" fontId="1" fillId="2" borderId="1" xfId="0" applyFont="1" applyFill="1" applyBorder="1"/>
    <xf numFmtId="0" fontId="0" fillId="3" borderId="2" xfId="0" applyFill="1" applyBorder="1"/>
    <xf numFmtId="164" fontId="0" fillId="3" borderId="2" xfId="0" applyNumberFormat="1" applyFill="1" applyBorder="1"/>
    <xf numFmtId="164" fontId="0" fillId="2" borderId="1" xfId="0" applyNumberFormat="1" applyFill="1" applyBorder="1"/>
    <xf numFmtId="0" fontId="0" fillId="0" borderId="3" xfId="0" applyBorder="1"/>
    <xf numFmtId="0" fontId="1" fillId="0" borderId="0" xfId="0" applyFont="1"/>
    <xf numFmtId="0" fontId="0" fillId="0" borderId="5" xfId="0" applyBorder="1"/>
    <xf numFmtId="0" fontId="0" fillId="0" borderId="6" xfId="0" applyBorder="1"/>
    <xf numFmtId="0" fontId="0" fillId="0" borderId="4" xfId="0" applyBorder="1"/>
    <xf numFmtId="0" fontId="0" fillId="0" borderId="7" xfId="0" applyBorder="1"/>
    <xf numFmtId="0" fontId="1" fillId="2" borderId="1" xfId="0" applyFont="1" applyFill="1" applyBorder="1" applyAlignment="1">
      <alignment horizontal="center"/>
    </xf>
    <xf numFmtId="0" fontId="0" fillId="0" borderId="0" xfId="0" applyAlignment="1">
      <alignment wrapText="1"/>
    </xf>
    <xf numFmtId="164" fontId="1" fillId="2" borderId="0" xfId="0" applyNumberFormat="1" applyFont="1" applyFill="1" applyAlignment="1">
      <alignment horizontal="center"/>
    </xf>
    <xf numFmtId="164" fontId="0" fillId="0" borderId="3" xfId="0" applyNumberFormat="1" applyBorder="1" applyAlignment="1">
      <alignment horizontal="center"/>
    </xf>
    <xf numFmtId="164" fontId="0" fillId="0" borderId="1" xfId="0" applyNumberFormat="1" applyBorder="1" applyAlignment="1">
      <alignment horizontal="center"/>
    </xf>
    <xf numFmtId="0" fontId="0" fillId="4" borderId="0" xfId="0" applyFill="1"/>
    <xf numFmtId="0" fontId="1" fillId="2" borderId="0" xfId="0" applyFont="1" applyFill="1"/>
    <xf numFmtId="0" fontId="0" fillId="0" borderId="1" xfId="0" applyBorder="1" applyAlignment="1">
      <alignment wrapText="1"/>
    </xf>
    <xf numFmtId="0" fontId="0" fillId="0" borderId="3" xfId="0" applyBorder="1" applyAlignment="1">
      <alignment wrapText="1"/>
    </xf>
    <xf numFmtId="0" fontId="0" fillId="5" borderId="1" xfId="0" applyFill="1" applyBorder="1"/>
    <xf numFmtId="0" fontId="0" fillId="5" borderId="1" xfId="0" applyFill="1" applyBorder="1" applyAlignment="1">
      <alignment wrapText="1"/>
    </xf>
    <xf numFmtId="0" fontId="0" fillId="6" borderId="1" xfId="0" applyFill="1" applyBorder="1"/>
    <xf numFmtId="164" fontId="1" fillId="2" borderId="4" xfId="0" applyNumberFormat="1" applyFont="1" applyFill="1" applyBorder="1" applyAlignment="1">
      <alignment horizontal="center"/>
    </xf>
    <xf numFmtId="164" fontId="0" fillId="3" borderId="5" xfId="0" applyNumberFormat="1" applyFill="1" applyBorder="1" applyAlignment="1">
      <alignment horizontal="center"/>
    </xf>
    <xf numFmtId="164" fontId="0" fillId="3" borderId="4" xfId="0" applyNumberFormat="1" applyFill="1" applyBorder="1" applyAlignment="1">
      <alignment horizontal="center"/>
    </xf>
    <xf numFmtId="164" fontId="0" fillId="0" borderId="0" xfId="0" applyNumberFormat="1" applyAlignment="1">
      <alignment horizontal="center"/>
    </xf>
    <xf numFmtId="164" fontId="0" fillId="2" borderId="0" xfId="0" applyNumberFormat="1" applyFill="1" applyAlignment="1">
      <alignment horizontal="center"/>
    </xf>
    <xf numFmtId="164" fontId="0" fillId="0" borderId="1" xfId="0" applyNumberFormat="1" applyBorder="1" applyAlignment="1">
      <alignment horizontal="center" wrapText="1"/>
    </xf>
    <xf numFmtId="0" fontId="0" fillId="7" borderId="1" xfId="0" applyFill="1" applyBorder="1" applyAlignment="1">
      <alignment wrapText="1"/>
    </xf>
    <xf numFmtId="0" fontId="2" fillId="0" borderId="1" xfId="0" applyFont="1" applyBorder="1"/>
    <xf numFmtId="0" fontId="2" fillId="0" borderId="7" xfId="0" applyFont="1" applyBorder="1"/>
    <xf numFmtId="0" fontId="1" fillId="9" borderId="0" xfId="0" applyFont="1" applyFill="1"/>
    <xf numFmtId="0" fontId="0" fillId="8" borderId="2" xfId="0" applyFill="1" applyBorder="1" applyAlignment="1">
      <alignment horizontal="center" wrapText="1"/>
    </xf>
    <xf numFmtId="0" fontId="0" fillId="8" borderId="2" xfId="0" applyFill="1" applyBorder="1" applyAlignment="1">
      <alignment horizontal="center"/>
    </xf>
    <xf numFmtId="0" fontId="6" fillId="0" borderId="0" xfId="0" applyFont="1" applyProtection="1">
      <protection locked="0"/>
    </xf>
    <xf numFmtId="0" fontId="0" fillId="0" borderId="0" xfId="0" applyProtection="1">
      <protection locked="0"/>
    </xf>
    <xf numFmtId="44"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8" xfId="0" applyBorder="1" applyProtection="1">
      <protection locked="0"/>
    </xf>
    <xf numFmtId="0" fontId="8" fillId="0" borderId="0" xfId="0" applyFont="1" applyAlignment="1">
      <alignment horizontal="center" wrapText="1"/>
    </xf>
    <xf numFmtId="0" fontId="11" fillId="0" borderId="0" xfId="0" applyFont="1" applyAlignment="1" applyProtection="1">
      <alignment wrapText="1"/>
      <protection locked="0"/>
    </xf>
    <xf numFmtId="0" fontId="0" fillId="0" borderId="7" xfId="0" applyBorder="1" applyProtection="1">
      <protection locked="0"/>
    </xf>
    <xf numFmtId="0" fontId="0" fillId="8" borderId="0" xfId="0" applyFill="1" applyProtection="1">
      <protection locked="0"/>
    </xf>
    <xf numFmtId="0" fontId="0" fillId="8" borderId="0" xfId="0" applyFill="1" applyAlignment="1" applyProtection="1">
      <alignment horizontal="center"/>
      <protection locked="0"/>
    </xf>
    <xf numFmtId="0" fontId="1" fillId="8" borderId="1" xfId="0" applyFont="1" applyFill="1" applyBorder="1" applyAlignment="1" applyProtection="1">
      <alignment horizontal="center"/>
      <protection locked="0"/>
    </xf>
    <xf numFmtId="0" fontId="0" fillId="0" borderId="2" xfId="0" applyBorder="1" applyProtection="1">
      <protection locked="0"/>
    </xf>
    <xf numFmtId="0" fontId="0" fillId="0" borderId="12" xfId="0" applyBorder="1" applyProtection="1">
      <protection locked="0"/>
    </xf>
    <xf numFmtId="0" fontId="13" fillId="0" borderId="0" xfId="0" applyFont="1" applyAlignment="1">
      <alignment horizontal="justify" vertical="center"/>
    </xf>
    <xf numFmtId="0" fontId="12" fillId="0" borderId="2" xfId="0" applyFont="1" applyBorder="1" applyProtection="1">
      <protection locked="0"/>
    </xf>
    <xf numFmtId="0" fontId="9" fillId="0" borderId="12" xfId="0" applyFont="1" applyBorder="1" applyProtection="1">
      <protection locked="0"/>
    </xf>
    <xf numFmtId="0" fontId="10" fillId="0" borderId="12" xfId="0" applyFont="1" applyBorder="1" applyProtection="1">
      <protection locked="0"/>
    </xf>
    <xf numFmtId="0" fontId="10" fillId="0" borderId="12" xfId="0" applyFont="1" applyBorder="1" applyAlignment="1" applyProtection="1">
      <alignment wrapText="1"/>
      <protection locked="0"/>
    </xf>
    <xf numFmtId="0" fontId="5" fillId="0" borderId="12" xfId="0" applyFont="1" applyBorder="1" applyAlignment="1" applyProtection="1">
      <alignment wrapText="1"/>
      <protection locked="0"/>
    </xf>
    <xf numFmtId="0" fontId="1" fillId="8" borderId="1" xfId="0" applyFont="1" applyFill="1" applyBorder="1" applyAlignment="1" applyProtection="1">
      <alignment horizontal="center" wrapText="1"/>
      <protection locked="0"/>
    </xf>
    <xf numFmtId="0" fontId="14" fillId="0" borderId="4" xfId="0" applyFont="1" applyBorder="1" applyAlignment="1" applyProtection="1">
      <alignment horizontal="center"/>
      <protection locked="0"/>
    </xf>
    <xf numFmtId="0" fontId="10" fillId="0" borderId="8" xfId="0" applyFont="1" applyBorder="1" applyAlignment="1" applyProtection="1">
      <alignment horizontal="center"/>
      <protection locked="0"/>
    </xf>
    <xf numFmtId="14" fontId="0" fillId="8" borderId="0" xfId="0" applyNumberFormat="1" applyFill="1" applyAlignment="1" applyProtection="1">
      <alignment horizontal="center"/>
      <protection locked="0"/>
    </xf>
    <xf numFmtId="0" fontId="15" fillId="0" borderId="0" xfId="0" applyFont="1" applyAlignment="1" applyProtection="1">
      <alignment horizontal="left"/>
      <protection locked="0"/>
    </xf>
    <xf numFmtId="0" fontId="11" fillId="0" borderId="0" xfId="0" applyFont="1" applyProtection="1">
      <protection locked="0"/>
    </xf>
    <xf numFmtId="0" fontId="0" fillId="0" borderId="6" xfId="0" applyBorder="1" applyProtection="1">
      <protection locked="0"/>
    </xf>
    <xf numFmtId="0" fontId="0" fillId="0" borderId="11" xfId="0" applyBorder="1" applyProtection="1">
      <protection locked="0"/>
    </xf>
    <xf numFmtId="0" fontId="10" fillId="0" borderId="6" xfId="0" applyFont="1" applyBorder="1" applyProtection="1">
      <protection locked="0"/>
    </xf>
    <xf numFmtId="0" fontId="0" fillId="0" borderId="9" xfId="0" applyBorder="1" applyProtection="1">
      <protection locked="0"/>
    </xf>
    <xf numFmtId="164" fontId="6" fillId="0" borderId="1" xfId="0" applyNumberFormat="1" applyFont="1" applyBorder="1" applyProtection="1">
      <protection locked="0"/>
    </xf>
    <xf numFmtId="164" fontId="0" fillId="0" borderId="1" xfId="0" applyNumberFormat="1" applyBorder="1" applyAlignment="1" applyProtection="1">
      <alignment horizontal="right"/>
      <protection locked="0"/>
    </xf>
    <xf numFmtId="164" fontId="0" fillId="10" borderId="1" xfId="0" applyNumberFormat="1" applyFill="1" applyBorder="1" applyProtection="1">
      <protection locked="0"/>
    </xf>
    <xf numFmtId="164" fontId="6" fillId="11" borderId="1" xfId="0" applyNumberFormat="1" applyFont="1" applyFill="1" applyBorder="1" applyAlignment="1" applyProtection="1">
      <alignment horizontal="right" wrapText="1"/>
      <protection locked="0"/>
    </xf>
    <xf numFmtId="164" fontId="0" fillId="11" borderId="6" xfId="0" applyNumberFormat="1" applyFill="1" applyBorder="1"/>
    <xf numFmtId="164" fontId="0" fillId="0" borderId="0" xfId="0" applyNumberFormat="1" applyAlignment="1" applyProtection="1">
      <alignment wrapText="1"/>
      <protection locked="0"/>
    </xf>
    <xf numFmtId="164" fontId="0" fillId="0" borderId="0" xfId="0" applyNumberFormat="1" applyProtection="1">
      <protection locked="0"/>
    </xf>
    <xf numFmtId="164" fontId="6" fillId="0" borderId="1" xfId="0" applyNumberFormat="1" applyFont="1" applyBorder="1" applyAlignment="1" applyProtection="1">
      <alignment wrapText="1"/>
      <protection locked="0"/>
    </xf>
    <xf numFmtId="164" fontId="6" fillId="11" borderId="1" xfId="0" applyNumberFormat="1" applyFont="1" applyFill="1" applyBorder="1" applyAlignment="1" applyProtection="1">
      <alignment horizontal="right"/>
      <protection locked="0"/>
    </xf>
    <xf numFmtId="164" fontId="0" fillId="11" borderId="1" xfId="0" applyNumberFormat="1" applyFill="1" applyBorder="1"/>
    <xf numFmtId="164" fontId="0" fillId="0" borderId="1" xfId="0" applyNumberFormat="1" applyBorder="1" applyProtection="1">
      <protection locked="0"/>
    </xf>
    <xf numFmtId="0" fontId="0" fillId="12" borderId="1" xfId="0" applyFill="1" applyBorder="1"/>
    <xf numFmtId="164" fontId="0" fillId="13" borderId="1" xfId="0" applyNumberFormat="1" applyFill="1" applyBorder="1" applyAlignment="1">
      <alignment horizontal="center"/>
    </xf>
    <xf numFmtId="14" fontId="0" fillId="8" borderId="0" xfId="0" applyNumberFormat="1" applyFill="1" applyProtection="1">
      <protection locked="0"/>
    </xf>
    <xf numFmtId="0" fontId="0" fillId="8" borderId="1" xfId="0" applyFill="1" applyBorder="1" applyAlignment="1">
      <alignment horizontal="center" wrapText="1"/>
    </xf>
    <xf numFmtId="0" fontId="1" fillId="0" borderId="0" xfId="0" applyFont="1" applyProtection="1">
      <protection locked="0"/>
    </xf>
    <xf numFmtId="0" fontId="18" fillId="0" borderId="0" xfId="3" applyAlignment="1">
      <alignment vertical="center"/>
    </xf>
    <xf numFmtId="0" fontId="11"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lignment horizontal="center"/>
    </xf>
    <xf numFmtId="0" fontId="10" fillId="0" borderId="14" xfId="0" applyFont="1" applyBorder="1" applyProtection="1">
      <protection locked="0"/>
    </xf>
    <xf numFmtId="0" fontId="5" fillId="0" borderId="14" xfId="0" applyFont="1" applyBorder="1" applyProtection="1">
      <protection locked="0"/>
    </xf>
    <xf numFmtId="0" fontId="10" fillId="9" borderId="14" xfId="0" applyFont="1" applyFill="1" applyBorder="1" applyProtection="1">
      <protection locked="0"/>
    </xf>
    <xf numFmtId="0" fontId="0" fillId="8" borderId="13" xfId="0" applyFill="1" applyBorder="1" applyAlignment="1" applyProtection="1">
      <alignment horizontal="center"/>
      <protection locked="0"/>
    </xf>
    <xf numFmtId="0" fontId="0" fillId="8" borderId="13" xfId="0" applyFill="1" applyBorder="1" applyAlignment="1" applyProtection="1">
      <alignment horizontal="center" wrapText="1"/>
      <protection locked="0"/>
    </xf>
    <xf numFmtId="14" fontId="0" fillId="8" borderId="13"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164" fontId="0" fillId="0" borderId="1" xfId="0" applyNumberFormat="1" applyBorder="1" applyAlignment="1" applyProtection="1">
      <alignment horizontal="center"/>
      <protection hidden="1"/>
    </xf>
    <xf numFmtId="0" fontId="1" fillId="14" borderId="1" xfId="0" applyFont="1" applyFill="1" applyBorder="1" applyAlignment="1" applyProtection="1">
      <alignment horizontal="center"/>
      <protection locked="0"/>
    </xf>
    <xf numFmtId="0" fontId="1" fillId="14" borderId="1" xfId="0" applyFont="1" applyFill="1" applyBorder="1" applyProtection="1">
      <protection locked="0"/>
    </xf>
    <xf numFmtId="0" fontId="1" fillId="14" borderId="1" xfId="0" applyFont="1" applyFill="1" applyBorder="1" applyAlignment="1" applyProtection="1">
      <alignment wrapText="1"/>
      <protection locked="0"/>
    </xf>
    <xf numFmtId="0" fontId="1" fillId="14" borderId="1" xfId="0" applyFont="1" applyFill="1" applyBorder="1" applyAlignment="1" applyProtection="1">
      <alignment vertical="center"/>
      <protection locked="0"/>
    </xf>
    <xf numFmtId="0" fontId="10" fillId="0" borderId="9" xfId="0" applyFont="1" applyBorder="1" applyProtection="1">
      <protection locked="0"/>
    </xf>
    <xf numFmtId="0" fontId="9" fillId="0" borderId="0" xfId="0" applyFont="1" applyProtection="1">
      <protection locked="0"/>
    </xf>
    <xf numFmtId="0" fontId="10" fillId="0" borderId="0" xfId="0" applyFont="1" applyAlignment="1" applyProtection="1">
      <alignment wrapText="1"/>
      <protection locked="0"/>
    </xf>
    <xf numFmtId="0" fontId="5" fillId="0" borderId="0" xfId="0" applyFont="1" applyAlignment="1" applyProtection="1">
      <alignment wrapText="1"/>
      <protection locked="0"/>
    </xf>
    <xf numFmtId="0" fontId="10" fillId="0" borderId="13" xfId="0" applyFont="1" applyBorder="1" applyAlignment="1" applyProtection="1">
      <alignment horizontal="center"/>
      <protection locked="0"/>
    </xf>
    <xf numFmtId="0" fontId="10" fillId="0" borderId="13" xfId="0" applyFont="1" applyBorder="1" applyProtection="1">
      <protection locked="0"/>
    </xf>
    <xf numFmtId="0" fontId="6" fillId="0" borderId="0" xfId="0" applyFont="1" applyAlignment="1" applyProtection="1">
      <alignment wrapText="1"/>
      <protection locked="0"/>
    </xf>
    <xf numFmtId="0" fontId="14" fillId="0" borderId="8" xfId="0" applyFont="1" applyBorder="1" applyAlignment="1" applyProtection="1">
      <alignment horizontal="center"/>
      <protection locked="0"/>
    </xf>
    <xf numFmtId="0" fontId="12" fillId="0" borderId="0" xfId="0" applyFont="1" applyProtection="1">
      <protection locked="0"/>
    </xf>
    <xf numFmtId="44" fontId="0" fillId="0" borderId="13" xfId="0" applyNumberFormat="1" applyBorder="1" applyAlignment="1" applyProtection="1">
      <alignment wrapText="1"/>
      <protection locked="0"/>
    </xf>
    <xf numFmtId="0" fontId="0" fillId="0" borderId="13" xfId="0" applyBorder="1" applyProtection="1">
      <protection locked="0"/>
    </xf>
    <xf numFmtId="0" fontId="0" fillId="15" borderId="13" xfId="0" applyFill="1" applyBorder="1" applyProtection="1">
      <protection locked="0"/>
    </xf>
    <xf numFmtId="0" fontId="0" fillId="0" borderId="13" xfId="0" applyBorder="1" applyAlignment="1" applyProtection="1">
      <alignment wrapText="1"/>
      <protection locked="0"/>
    </xf>
    <xf numFmtId="0" fontId="21" fillId="0" borderId="0" xfId="0" applyFont="1" applyAlignment="1">
      <alignment vertical="center"/>
    </xf>
    <xf numFmtId="164" fontId="0" fillId="0" borderId="1" xfId="0" applyNumberFormat="1" applyBorder="1" applyAlignment="1" applyProtection="1">
      <alignment wrapText="1"/>
      <protection locked="0"/>
    </xf>
    <xf numFmtId="164" fontId="1" fillId="16" borderId="1" xfId="0" applyNumberFormat="1" applyFont="1" applyFill="1" applyBorder="1" applyProtection="1">
      <protection locked="0"/>
    </xf>
    <xf numFmtId="164" fontId="1" fillId="16" borderId="1" xfId="0" applyNumberFormat="1" applyFont="1" applyFill="1" applyBorder="1"/>
    <xf numFmtId="164" fontId="0" fillId="0" borderId="1" xfId="0" applyNumberFormat="1" applyBorder="1" applyProtection="1">
      <protection hidden="1"/>
    </xf>
    <xf numFmtId="164" fontId="0" fillId="8" borderId="1" xfId="0" applyNumberFormat="1" applyFill="1" applyBorder="1" applyProtection="1">
      <protection locked="0"/>
    </xf>
    <xf numFmtId="0" fontId="10" fillId="0" borderId="0" xfId="0" applyFont="1" applyProtection="1">
      <protection locked="0"/>
    </xf>
    <xf numFmtId="0" fontId="0" fillId="4" borderId="1" xfId="0" applyFill="1" applyBorder="1" applyProtection="1">
      <protection locked="0"/>
    </xf>
    <xf numFmtId="0" fontId="10" fillId="0" borderId="13" xfId="0" applyFont="1" applyBorder="1" applyAlignment="1" applyProtection="1">
      <alignment wrapText="1"/>
      <protection locked="0"/>
    </xf>
    <xf numFmtId="0" fontId="0" fillId="8" borderId="0" xfId="0" applyFill="1" applyAlignment="1">
      <alignment horizontal="center" wrapText="1"/>
    </xf>
    <xf numFmtId="9" fontId="0" fillId="0" borderId="0" xfId="4" applyFont="1" applyProtection="1">
      <protection hidden="1"/>
    </xf>
    <xf numFmtId="164" fontId="0" fillId="8" borderId="13" xfId="0" applyNumberFormat="1" applyFill="1" applyBorder="1" applyAlignment="1" applyProtection="1">
      <alignment horizontal="center"/>
      <protection locked="0"/>
    </xf>
    <xf numFmtId="0" fontId="1" fillId="8" borderId="6" xfId="0" applyFont="1" applyFill="1" applyBorder="1" applyAlignment="1" applyProtection="1">
      <alignment horizontal="center" vertical="center" wrapText="1"/>
      <protection locked="0"/>
    </xf>
    <xf numFmtId="164" fontId="1" fillId="11" borderId="6" xfId="0" applyNumberFormat="1" applyFont="1" applyFill="1" applyBorder="1"/>
    <xf numFmtId="164" fontId="1" fillId="0" borderId="0" xfId="0" applyNumberFormat="1" applyFont="1" applyProtection="1">
      <protection locked="0"/>
    </xf>
    <xf numFmtId="164" fontId="1" fillId="4" borderId="0" xfId="0" applyNumberFormat="1" applyFont="1" applyFill="1" applyProtection="1">
      <protection locked="0"/>
    </xf>
    <xf numFmtId="0" fontId="1" fillId="4" borderId="0" xfId="0" applyFont="1" applyFill="1" applyProtection="1">
      <protection locked="0"/>
    </xf>
    <xf numFmtId="0" fontId="5" fillId="0" borderId="13" xfId="0" applyFont="1" applyBorder="1" applyProtection="1">
      <protection locked="0"/>
    </xf>
    <xf numFmtId="0" fontId="12" fillId="0" borderId="0" xfId="0" applyFont="1" applyAlignment="1" applyProtection="1">
      <alignment horizontal="center"/>
      <protection locked="0"/>
    </xf>
    <xf numFmtId="0" fontId="9" fillId="0" borderId="0" xfId="0" applyFont="1" applyAlignment="1" applyProtection="1">
      <alignment horizontal="center"/>
      <protection locked="0"/>
    </xf>
    <xf numFmtId="0" fontId="10" fillId="0" borderId="0" xfId="0" applyFont="1" applyAlignment="1" applyProtection="1">
      <alignment horizontal="center" wrapText="1"/>
      <protection locked="0"/>
    </xf>
    <xf numFmtId="0" fontId="10" fillId="0" borderId="13"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18" fillId="0" borderId="0" xfId="3" applyFill="1" applyProtection="1">
      <protection locked="0"/>
    </xf>
    <xf numFmtId="0" fontId="25" fillId="0" borderId="13" xfId="0" applyFont="1" applyBorder="1" applyAlignment="1" applyProtection="1">
      <alignment wrapText="1"/>
      <protection locked="0"/>
    </xf>
    <xf numFmtId="0" fontId="0" fillId="0" borderId="0" xfId="0" applyAlignment="1">
      <alignment horizontal="right"/>
    </xf>
    <xf numFmtId="0" fontId="0" fillId="14" borderId="2" xfId="0" applyFill="1" applyBorder="1" applyAlignment="1">
      <alignment horizontal="center" wrapText="1"/>
    </xf>
    <xf numFmtId="164" fontId="0" fillId="4" borderId="0" xfId="0" applyNumberFormat="1" applyFill="1" applyProtection="1">
      <protection locked="0"/>
    </xf>
    <xf numFmtId="164" fontId="0" fillId="0" borderId="6" xfId="0" applyNumberFormat="1" applyBorder="1" applyProtection="1">
      <protection hidden="1"/>
    </xf>
    <xf numFmtId="0" fontId="6" fillId="8" borderId="0" xfId="0" applyFont="1" applyFill="1" applyAlignment="1" applyProtection="1">
      <alignment horizontal="left"/>
      <protection locked="0"/>
    </xf>
    <xf numFmtId="0" fontId="1" fillId="4" borderId="1" xfId="0" applyFont="1" applyFill="1" applyBorder="1" applyAlignment="1">
      <alignment horizontal="center" vertical="center"/>
    </xf>
    <xf numFmtId="0" fontId="6" fillId="8" borderId="1" xfId="0" applyFont="1" applyFill="1" applyBorder="1" applyAlignment="1" applyProtection="1">
      <alignment horizontal="center"/>
      <protection locked="0"/>
    </xf>
    <xf numFmtId="0" fontId="5" fillId="0" borderId="0" xfId="0" applyFont="1" applyAlignment="1" applyProtection="1">
      <alignment horizontal="left" vertical="center" wrapText="1"/>
      <protection locked="0"/>
    </xf>
    <xf numFmtId="0" fontId="6" fillId="13" borderId="1" xfId="0" applyFont="1" applyFill="1" applyBorder="1" applyAlignment="1" applyProtection="1">
      <alignment horizontal="left" vertical="center" wrapText="1"/>
      <protection locked="0"/>
    </xf>
    <xf numFmtId="0" fontId="1" fillId="14" borderId="1" xfId="0" applyFont="1" applyFill="1" applyBorder="1" applyAlignment="1" applyProtection="1">
      <alignment horizontal="center"/>
      <protection locked="0"/>
    </xf>
    <xf numFmtId="0" fontId="6" fillId="8" borderId="1" xfId="0" applyFont="1" applyFill="1" applyBorder="1" applyAlignment="1" applyProtection="1">
      <alignment horizontal="center" wrapText="1"/>
      <protection locked="0"/>
    </xf>
    <xf numFmtId="0" fontId="6" fillId="8" borderId="3" xfId="0" applyFont="1" applyFill="1" applyBorder="1" applyAlignment="1" applyProtection="1">
      <alignment horizontal="left"/>
      <protection locked="0"/>
    </xf>
    <xf numFmtId="0" fontId="6" fillId="8" borderId="15" xfId="0" applyFont="1" applyFill="1" applyBorder="1" applyAlignment="1" applyProtection="1">
      <alignment horizontal="left"/>
      <protection locked="0"/>
    </xf>
    <xf numFmtId="164" fontId="1" fillId="2" borderId="1" xfId="0" applyNumberFormat="1" applyFont="1" applyFill="1" applyBorder="1" applyAlignment="1">
      <alignment horizontal="center"/>
    </xf>
    <xf numFmtId="0" fontId="6" fillId="8" borderId="10" xfId="0" applyFont="1" applyFill="1" applyBorder="1" applyAlignment="1" applyProtection="1">
      <alignment horizontal="left"/>
      <protection locked="0"/>
    </xf>
  </cellXfs>
  <cellStyles count="5">
    <cellStyle name="]_x000d__x000a_Zoomed=1_x000d__x000a_Row=0_x000d__x000a_Column=0_x000d__x000a_Height=0_x000d__x000a_Width=0_x000d__x000a_FontName=FoxFont_x000d__x000a_FontStyle=0_x000d__x000a_FontSize=9_x000d__x000a_PrtFontName=FoxPrin" xfId="2" xr:uid="{00000000-0005-0000-0000-000000000000}"/>
    <cellStyle name="Hyperlink" xfId="3" builtinId="8"/>
    <cellStyle name="Normal" xfId="0" builtinId="0"/>
    <cellStyle name="Normal 2" xfId="1" xr:uid="{00000000-0005-0000-0000-000003000000}"/>
    <cellStyle name="Percent" xfId="4" builtinId="5"/>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County%20Treasurer\Business%20Partners\CYP\FI\Social%20Care%20Activity%20data\SGO%20CAO\dfes%20means%20test%20-%20Ryan%20Forrester%2013%20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Guidance Notes"/>
      <sheetName val="Sheet3"/>
    </sheetNames>
    <sheetDataSet>
      <sheetData sheetId="0"/>
      <sheetData sheetId="1"/>
      <sheetData sheetId="2">
        <row r="1">
          <cell r="A1" t="str">
            <v>Children</v>
          </cell>
        </row>
        <row r="3">
          <cell r="A3">
            <v>1</v>
          </cell>
          <cell r="G3" t="str">
            <v>Yes</v>
          </cell>
          <cell r="H3" t="str">
            <v>Couple one or both over 25</v>
          </cell>
        </row>
        <row r="4">
          <cell r="A4">
            <v>2</v>
          </cell>
          <cell r="G4" t="str">
            <v>No</v>
          </cell>
          <cell r="H4" t="str">
            <v>Single Person over 25</v>
          </cell>
        </row>
        <row r="5">
          <cell r="A5">
            <v>3</v>
          </cell>
          <cell r="E5">
            <v>1</v>
          </cell>
          <cell r="H5" t="str">
            <v>Couple both under 25</v>
          </cell>
        </row>
        <row r="6">
          <cell r="A6">
            <v>4</v>
          </cell>
          <cell r="E6">
            <v>2</v>
          </cell>
          <cell r="H6" t="str">
            <v>Single Person under 25</v>
          </cell>
        </row>
        <row r="7">
          <cell r="A7">
            <v>5</v>
          </cell>
          <cell r="E7">
            <v>3</v>
          </cell>
        </row>
        <row r="8">
          <cell r="E8">
            <v>4</v>
          </cell>
        </row>
        <row r="9">
          <cell r="E9">
            <v>5</v>
          </cell>
        </row>
        <row r="10">
          <cell r="E10">
            <v>6</v>
          </cell>
        </row>
        <row r="11">
          <cell r="E11">
            <v>7</v>
          </cell>
        </row>
        <row r="12">
          <cell r="E12">
            <v>8</v>
          </cell>
        </row>
        <row r="13">
          <cell r="E13">
            <v>9</v>
          </cell>
        </row>
        <row r="14">
          <cell r="E14">
            <v>10</v>
          </cell>
        </row>
        <row r="15">
          <cell r="E15">
            <v>11</v>
          </cell>
        </row>
        <row r="16">
          <cell r="E16">
            <v>12</v>
          </cell>
        </row>
        <row r="17">
          <cell r="E17">
            <v>13</v>
          </cell>
        </row>
        <row r="18">
          <cell r="E18">
            <v>14</v>
          </cell>
        </row>
        <row r="19">
          <cell r="E19">
            <v>15</v>
          </cell>
        </row>
        <row r="20">
          <cell r="E20">
            <v>16</v>
          </cell>
        </row>
        <row r="21">
          <cell r="E21">
            <v>17</v>
          </cell>
        </row>
      </sheetData>
    </sheetDataSet>
  </externalBook>
</externalLink>
</file>

<file path=xl/persons/person.xml><?xml version="1.0" encoding="utf-8"?>
<personList xmlns="http://schemas.microsoft.com/office/spreadsheetml/2018/threadedcomments" xmlns:x="http://schemas.openxmlformats.org/spreadsheetml/2006/main">
  <person displayName="Blundell, Rachel" id="{535C4E71-0C44-4DDE-B64B-6289C76A2287}" userId="S::Rachel.Blundell@lancashire.gov.uk::781d7254-be90-4ecf-a7d6-1af11d0ea8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5" dT="2021-06-11T10:39:56.76" personId="{535C4E71-0C44-4DDE-B64B-6289C76A2287}" id="{8D8420E2-C176-4154-9BA7-2082DEBCDA8E}">
    <text>Use link below, put address postcode in and put the figure in for shared accommodation rate. This will automatically update I15 and J15 (these cells are only applicable in some circumstances)</text>
  </threadedComment>
  <threadedComment ref="I15" dT="2021-06-11T10:40:19.19" personId="{535C4E71-0C44-4DDE-B64B-6289C76A2287}" id="{E3722A11-32D0-42C0-BDCE-69781CF0173E}">
    <text>Once figure is in G15 this will update</text>
  </threadedComment>
  <threadedComment ref="J15" dT="2021-06-11T10:40:19.19" personId="{535C4E71-0C44-4DDE-B64B-6289C76A2287}" id="{E4237D6E-AD37-4FC4-AB2F-A29520972F09}">
    <text>Once figure is in G15 this will update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https://lha-direct.voa.gov.uk/search.aspx"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opLeftCell="A4" zoomScale="85" zoomScaleNormal="85" workbookViewId="0">
      <selection activeCell="B40" sqref="B40:B44"/>
    </sheetView>
  </sheetViews>
  <sheetFormatPr defaultColWidth="9.140625" defaultRowHeight="15" x14ac:dyDescent="0.25"/>
  <cols>
    <col min="1" max="1" width="3.5703125" style="44" customWidth="1"/>
    <col min="2" max="2" width="85.85546875" style="44" customWidth="1"/>
    <col min="3" max="3" width="19.85546875" style="44" customWidth="1"/>
    <col min="4" max="4" width="134" style="44" bestFit="1" customWidth="1"/>
    <col min="5" max="9" width="28.5703125" style="44" hidden="1" customWidth="1"/>
    <col min="10" max="10" width="5.140625" style="44" hidden="1" customWidth="1"/>
    <col min="11" max="11" width="1.5703125" style="44" customWidth="1"/>
    <col min="12" max="12" width="36.5703125" style="44" customWidth="1"/>
    <col min="13" max="14" width="19.28515625" style="44" customWidth="1"/>
    <col min="15" max="16384" width="9.140625" style="44"/>
  </cols>
  <sheetData>
    <row r="1" spans="1:14" x14ac:dyDescent="0.25">
      <c r="A1" s="147" t="s">
        <v>108</v>
      </c>
      <c r="B1" s="147"/>
    </row>
    <row r="2" spans="1:14" ht="12" customHeight="1" x14ac:dyDescent="0.25">
      <c r="B2" s="43"/>
      <c r="L2" s="49"/>
      <c r="M2" s="48"/>
      <c r="N2" s="48"/>
    </row>
    <row r="3" spans="1:14" ht="28.5" customHeight="1" x14ac:dyDescent="0.25">
      <c r="C3" s="62" t="s">
        <v>137</v>
      </c>
      <c r="D3" s="53" t="s">
        <v>155</v>
      </c>
      <c r="L3" s="49"/>
      <c r="M3" s="48"/>
      <c r="N3" s="48"/>
    </row>
    <row r="4" spans="1:14" ht="15" customHeight="1" x14ac:dyDescent="0.25">
      <c r="A4" s="63" t="s">
        <v>139</v>
      </c>
      <c r="B4" s="57" t="s">
        <v>109</v>
      </c>
      <c r="C4" s="50"/>
      <c r="D4" s="54"/>
    </row>
    <row r="5" spans="1:14" ht="15" customHeight="1" x14ac:dyDescent="0.25">
      <c r="A5" s="47"/>
      <c r="B5" s="58"/>
      <c r="D5" s="59"/>
    </row>
    <row r="6" spans="1:14" ht="15" customHeight="1" x14ac:dyDescent="0.25">
      <c r="A6" s="64">
        <v>1</v>
      </c>
      <c r="B6" s="59" t="s">
        <v>110</v>
      </c>
      <c r="C6" s="51" t="s">
        <v>191</v>
      </c>
      <c r="D6" s="59"/>
      <c r="E6" s="45" t="str">
        <f>IF(G6=0,"ok","INCOMPLETE")</f>
        <v>ok</v>
      </c>
      <c r="G6" s="44">
        <f>COUNTBLANK(C6)</f>
        <v>0</v>
      </c>
      <c r="M6" s="48"/>
      <c r="N6" s="48"/>
    </row>
    <row r="7" spans="1:14" ht="15" customHeight="1" x14ac:dyDescent="0.25">
      <c r="A7" s="64">
        <v>2</v>
      </c>
      <c r="B7" s="59" t="s">
        <v>114</v>
      </c>
      <c r="C7" s="51">
        <v>123</v>
      </c>
      <c r="D7" s="59"/>
      <c r="E7" s="45"/>
      <c r="M7" s="48"/>
      <c r="N7" s="48"/>
    </row>
    <row r="8" spans="1:14" ht="15" customHeight="1" x14ac:dyDescent="0.25">
      <c r="A8" s="64">
        <v>3</v>
      </c>
      <c r="B8" s="59" t="s">
        <v>180</v>
      </c>
      <c r="C8" s="85">
        <v>43769</v>
      </c>
      <c r="D8" s="59"/>
      <c r="E8" s="45"/>
      <c r="M8" s="48"/>
      <c r="N8" s="48"/>
    </row>
    <row r="9" spans="1:14" ht="15" customHeight="1" x14ac:dyDescent="0.25">
      <c r="A9" s="64">
        <v>4</v>
      </c>
      <c r="B9" s="59" t="s">
        <v>132</v>
      </c>
      <c r="C9" s="52" t="s">
        <v>112</v>
      </c>
      <c r="D9" s="59"/>
      <c r="E9" s="45"/>
      <c r="M9" s="48"/>
      <c r="N9" s="48"/>
    </row>
    <row r="10" spans="1:14" ht="15" customHeight="1" x14ac:dyDescent="0.25">
      <c r="A10" s="64">
        <v>5</v>
      </c>
      <c r="B10" s="59" t="s">
        <v>193</v>
      </c>
      <c r="C10" s="51"/>
      <c r="D10" s="59"/>
      <c r="E10" s="45"/>
      <c r="M10" s="48"/>
      <c r="N10" s="48"/>
    </row>
    <row r="11" spans="1:14" ht="15" customHeight="1" x14ac:dyDescent="0.25">
      <c r="A11" s="64">
        <v>6</v>
      </c>
      <c r="B11" s="59" t="s">
        <v>151</v>
      </c>
      <c r="C11" s="52" t="s">
        <v>113</v>
      </c>
      <c r="D11" s="59"/>
      <c r="E11" s="45"/>
      <c r="L11" s="67"/>
      <c r="M11" s="48"/>
      <c r="N11" s="48"/>
    </row>
    <row r="12" spans="1:14" ht="15" customHeight="1" x14ac:dyDescent="0.25">
      <c r="A12" s="64">
        <v>7</v>
      </c>
      <c r="B12" s="59" t="s">
        <v>194</v>
      </c>
      <c r="C12" s="52"/>
      <c r="D12" s="59"/>
      <c r="E12" s="45"/>
      <c r="L12" s="67"/>
    </row>
    <row r="13" spans="1:14" ht="15" customHeight="1" x14ac:dyDescent="0.25">
      <c r="A13" s="47"/>
      <c r="B13" s="58"/>
      <c r="D13" s="59"/>
      <c r="L13" s="67"/>
    </row>
    <row r="14" spans="1:14" ht="15" customHeight="1" x14ac:dyDescent="0.25">
      <c r="A14" s="64">
        <v>8</v>
      </c>
      <c r="B14" s="59" t="s">
        <v>111</v>
      </c>
      <c r="C14" s="51" t="s">
        <v>192</v>
      </c>
      <c r="D14" s="59"/>
      <c r="E14" s="45" t="str">
        <f>IF(G14=0,"ok","INCOMPLETE")</f>
        <v>ok</v>
      </c>
      <c r="G14" s="44">
        <f>COUNTBLANK(C14)</f>
        <v>0</v>
      </c>
      <c r="L14" s="67"/>
    </row>
    <row r="15" spans="1:14" ht="15" customHeight="1" x14ac:dyDescent="0.25">
      <c r="A15" s="64">
        <v>9</v>
      </c>
      <c r="B15" s="59" t="s">
        <v>195</v>
      </c>
      <c r="C15" s="52"/>
      <c r="D15" s="59" t="s">
        <v>164</v>
      </c>
      <c r="E15" s="45"/>
      <c r="L15" s="67"/>
    </row>
    <row r="16" spans="1:14" ht="15" customHeight="1" x14ac:dyDescent="0.25">
      <c r="A16" s="64">
        <v>10</v>
      </c>
      <c r="B16" s="59" t="s">
        <v>115</v>
      </c>
      <c r="C16" s="52"/>
      <c r="D16" s="59" t="s">
        <v>177</v>
      </c>
      <c r="E16" s="45"/>
    </row>
    <row r="17" spans="1:7" ht="15" customHeight="1" x14ac:dyDescent="0.25">
      <c r="A17" s="64">
        <v>11</v>
      </c>
      <c r="B17" s="59" t="s">
        <v>131</v>
      </c>
      <c r="C17" s="52" t="s">
        <v>82</v>
      </c>
      <c r="D17" s="59" t="s">
        <v>188</v>
      </c>
      <c r="E17" s="45"/>
    </row>
    <row r="18" spans="1:7" ht="15" customHeight="1" x14ac:dyDescent="0.25">
      <c r="A18" s="64">
        <v>12</v>
      </c>
      <c r="B18" s="59" t="s">
        <v>143</v>
      </c>
      <c r="C18" s="52"/>
      <c r="D18" s="59" t="s">
        <v>146</v>
      </c>
      <c r="E18" s="45"/>
    </row>
    <row r="19" spans="1:7" ht="15" customHeight="1" x14ac:dyDescent="0.25">
      <c r="A19" s="64">
        <v>13</v>
      </c>
      <c r="B19" s="59" t="s">
        <v>178</v>
      </c>
      <c r="C19" s="52"/>
      <c r="D19" s="59" t="s">
        <v>179</v>
      </c>
      <c r="E19" s="45"/>
    </row>
    <row r="20" spans="1:7" x14ac:dyDescent="0.25">
      <c r="A20" s="64"/>
      <c r="B20" s="60"/>
      <c r="D20" s="59"/>
    </row>
    <row r="21" spans="1:7" x14ac:dyDescent="0.25">
      <c r="A21" s="64"/>
      <c r="B21" s="61" t="s">
        <v>116</v>
      </c>
      <c r="D21" s="59"/>
    </row>
    <row r="22" spans="1:7" ht="15" customHeight="1" x14ac:dyDescent="0.25">
      <c r="A22" s="64">
        <v>14</v>
      </c>
      <c r="B22" s="59" t="s">
        <v>117</v>
      </c>
      <c r="C22" s="52"/>
      <c r="D22" s="59" t="s">
        <v>118</v>
      </c>
      <c r="E22" s="45" t="str">
        <f>IF(G22=0,"ok","INCOMPLETE")</f>
        <v>INCOMPLETE</v>
      </c>
      <c r="G22" s="44">
        <f>COUNTBLANK(C22)</f>
        <v>1</v>
      </c>
    </row>
    <row r="23" spans="1:7" ht="15" customHeight="1" x14ac:dyDescent="0.25">
      <c r="A23" s="64">
        <v>15</v>
      </c>
      <c r="B23" s="59" t="s">
        <v>125</v>
      </c>
      <c r="C23" s="52"/>
      <c r="D23" s="59" t="s">
        <v>124</v>
      </c>
      <c r="E23" s="45"/>
    </row>
    <row r="24" spans="1:7" ht="15" customHeight="1" x14ac:dyDescent="0.25">
      <c r="A24" s="64">
        <v>16</v>
      </c>
      <c r="B24" s="59" t="s">
        <v>126</v>
      </c>
      <c r="C24" s="52"/>
      <c r="D24" s="59" t="s">
        <v>156</v>
      </c>
      <c r="E24" s="45"/>
    </row>
    <row r="25" spans="1:7" ht="15" customHeight="1" x14ac:dyDescent="0.25">
      <c r="A25" s="64">
        <v>17</v>
      </c>
      <c r="B25" s="59" t="s">
        <v>127</v>
      </c>
      <c r="C25" s="52"/>
      <c r="D25" s="59" t="s">
        <v>128</v>
      </c>
      <c r="E25" s="45"/>
    </row>
    <row r="26" spans="1:7" ht="15" customHeight="1" x14ac:dyDescent="0.25">
      <c r="A26" s="64">
        <v>18</v>
      </c>
      <c r="B26" s="59" t="s">
        <v>129</v>
      </c>
      <c r="C26" s="52"/>
      <c r="D26" s="59" t="s">
        <v>160</v>
      </c>
      <c r="E26" s="45"/>
    </row>
    <row r="27" spans="1:7" x14ac:dyDescent="0.25">
      <c r="A27" s="64"/>
      <c r="B27" s="55"/>
      <c r="D27" s="59"/>
    </row>
    <row r="28" spans="1:7" x14ac:dyDescent="0.25">
      <c r="A28" s="64"/>
      <c r="B28" s="61" t="s">
        <v>130</v>
      </c>
      <c r="D28" s="59"/>
    </row>
    <row r="29" spans="1:7" x14ac:dyDescent="0.25">
      <c r="A29" s="64">
        <v>19</v>
      </c>
      <c r="B29" s="59" t="s">
        <v>133</v>
      </c>
      <c r="C29" s="52"/>
      <c r="D29" s="59" t="s">
        <v>138</v>
      </c>
    </row>
    <row r="30" spans="1:7" x14ac:dyDescent="0.25">
      <c r="A30" s="64">
        <v>20</v>
      </c>
      <c r="B30" s="59" t="s">
        <v>134</v>
      </c>
      <c r="C30" s="52"/>
      <c r="D30" s="59" t="s">
        <v>176</v>
      </c>
    </row>
    <row r="31" spans="1:7" x14ac:dyDescent="0.25">
      <c r="A31" s="64">
        <v>21</v>
      </c>
      <c r="B31" s="59" t="s">
        <v>140</v>
      </c>
      <c r="C31" s="52"/>
      <c r="D31" s="59" t="s">
        <v>141</v>
      </c>
    </row>
    <row r="32" spans="1:7" x14ac:dyDescent="0.25">
      <c r="A32" s="64"/>
      <c r="B32" s="55"/>
      <c r="D32" s="59"/>
    </row>
    <row r="33" spans="1:9" x14ac:dyDescent="0.25">
      <c r="A33" s="47"/>
      <c r="B33" s="61" t="s">
        <v>142</v>
      </c>
      <c r="D33" s="59"/>
    </row>
    <row r="34" spans="1:9" x14ac:dyDescent="0.25">
      <c r="A34" s="64">
        <v>22</v>
      </c>
      <c r="B34" s="59" t="s">
        <v>147</v>
      </c>
      <c r="C34" s="52"/>
      <c r="D34" s="59" t="s">
        <v>148</v>
      </c>
    </row>
    <row r="35" spans="1:9" x14ac:dyDescent="0.25">
      <c r="A35" s="64">
        <v>23</v>
      </c>
      <c r="B35" s="59" t="s">
        <v>150</v>
      </c>
      <c r="C35" s="52"/>
      <c r="D35" s="59"/>
    </row>
    <row r="36" spans="1:9" x14ac:dyDescent="0.25">
      <c r="A36" s="64">
        <v>24</v>
      </c>
      <c r="B36" s="59" t="s">
        <v>149</v>
      </c>
      <c r="C36" s="65"/>
      <c r="D36" s="59"/>
      <c r="E36" s="46"/>
      <c r="F36" s="46"/>
      <c r="H36" s="46"/>
      <c r="I36" s="46"/>
    </row>
    <row r="37" spans="1:9" x14ac:dyDescent="0.25">
      <c r="A37" s="47"/>
      <c r="B37" s="55"/>
      <c r="C37" s="46"/>
      <c r="D37" s="59"/>
    </row>
    <row r="38" spans="1:9" x14ac:dyDescent="0.25">
      <c r="A38" s="68"/>
      <c r="B38" s="71"/>
      <c r="C38" s="69"/>
      <c r="D38" s="70"/>
    </row>
    <row r="39" spans="1:9" x14ac:dyDescent="0.25">
      <c r="E39" s="44" t="e">
        <f>#REF!-#REF!</f>
        <v>#REF!</v>
      </c>
    </row>
    <row r="40" spans="1:9" x14ac:dyDescent="0.25">
      <c r="B40" s="66" t="s">
        <v>152</v>
      </c>
    </row>
    <row r="41" spans="1:9" x14ac:dyDescent="0.25">
      <c r="B41" s="49" t="s">
        <v>189</v>
      </c>
    </row>
    <row r="42" spans="1:9" x14ac:dyDescent="0.25">
      <c r="B42" s="67" t="s">
        <v>153</v>
      </c>
    </row>
    <row r="43" spans="1:9" x14ac:dyDescent="0.25">
      <c r="B43" s="67" t="s">
        <v>154</v>
      </c>
    </row>
    <row r="44" spans="1:9" x14ac:dyDescent="0.25">
      <c r="B44" s="44" t="s">
        <v>190</v>
      </c>
    </row>
  </sheetData>
  <sheetProtection selectLockedCells="1"/>
  <mergeCells count="1">
    <mergeCell ref="A1:B1"/>
  </mergeCells>
  <conditionalFormatting sqref="M2:M3">
    <cfRule type="cellIs" dxfId="3" priority="7" stopIfTrue="1" operator="equal">
      <formula>"ok"</formula>
    </cfRule>
  </conditionalFormatting>
  <conditionalFormatting sqref="M6:M11">
    <cfRule type="cellIs" dxfId="2" priority="1" stopIfTrue="1" operator="equal">
      <formula>"ok"</formula>
    </cfRule>
  </conditionalFormatting>
  <dataValidations count="2">
    <dataValidation type="list" allowBlank="1" showInputMessage="1" showErrorMessage="1" sqref="J22:K26" xr:uid="{00000000-0002-0000-0000-000000000000}">
      <formula1>Other</formula1>
    </dataValidation>
    <dataValidation type="list" allowBlank="1" showInputMessage="1" showErrorMessage="1" sqref="J36:K36" xr:uid="{00000000-0002-0000-0000-000001000000}">
      <formula1>Ages</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Sheet4!$A$1:$A$2</xm:f>
          </x14:formula1>
          <xm:sqref>C22:C26 C15:C16 C9 C29 C31 C19 C34:C35 C11</xm:sqref>
        </x14:dataValidation>
        <x14:dataValidation type="list" allowBlank="1" showInputMessage="1" showErrorMessage="1" xr:uid="{00000000-0002-0000-0000-000003000000}">
          <x14:formula1>
            <xm:f>'Rates 2019-20'!$D$3:$D$14</xm:f>
          </x14:formula1>
          <xm:sqref>C17</xm:sqref>
        </x14:dataValidation>
        <x14:dataValidation type="list" allowBlank="1" showInputMessage="1" showErrorMessage="1" xr:uid="{00000000-0002-0000-0000-000004000000}">
          <x14:formula1>
            <xm:f>Sheet4!$B$1:$B$2</xm:f>
          </x14:formula1>
          <xm:sqref>C30</xm:sqref>
        </x14:dataValidation>
        <x14:dataValidation type="list" allowBlank="1" showInputMessage="1" showErrorMessage="1" xr:uid="{00000000-0002-0000-0000-000005000000}">
          <x14:formula1>
            <xm:f>Sheet4!$C$1:$C$2</xm:f>
          </x14:formula1>
          <xm:sqref>C18</xm:sqref>
        </x14:dataValidation>
        <x14:dataValidation type="list" allowBlank="1" showInputMessage="1" showErrorMessage="1" xr:uid="{00000000-0002-0000-0000-000006000000}">
          <x14:formula1>
            <xm:f>Sheet4!$D$1:$D$3</xm:f>
          </x14:formula1>
          <xm:sqref>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B2:K7"/>
  <sheetViews>
    <sheetView zoomScale="85" zoomScaleNormal="85" workbookViewId="0">
      <selection activeCell="B5" sqref="B5"/>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4" t="s">
        <v>183</v>
      </c>
      <c r="C2" s="157"/>
      <c r="D2" s="152" t="s">
        <v>229</v>
      </c>
      <c r="E2" s="152"/>
    </row>
    <row r="3" spans="2:5" x14ac:dyDescent="0.25">
      <c r="B3" s="43"/>
      <c r="D3" s="101" t="s">
        <v>228</v>
      </c>
      <c r="E3" s="101" t="s">
        <v>219</v>
      </c>
    </row>
    <row r="4" spans="2:5" x14ac:dyDescent="0.25">
      <c r="B4" s="78"/>
      <c r="C4" s="78"/>
    </row>
    <row r="5" spans="2:5" ht="26.25" x14ac:dyDescent="0.25">
      <c r="B5" s="79" t="s">
        <v>186</v>
      </c>
      <c r="C5" s="73"/>
    </row>
    <row r="6" spans="2:5" x14ac:dyDescent="0.25">
      <c r="B6" s="119" t="s">
        <v>172</v>
      </c>
      <c r="C6" s="3" t="e">
        <f>'A2.Entitlement from 1Sept'!C25</f>
        <v>#N/A</v>
      </c>
      <c r="D6" s="103" t="s">
        <v>250</v>
      </c>
      <c r="E6" s="102" t="s">
        <v>227</v>
      </c>
    </row>
    <row r="7" spans="2:5" x14ac:dyDescent="0.25">
      <c r="B7" s="80" t="s">
        <v>174</v>
      </c>
      <c r="C7" s="81" t="e">
        <f>C6</f>
        <v>#N/A</v>
      </c>
    </row>
  </sheetData>
  <sheetProtection selectLockedCells="1"/>
  <mergeCells count="2">
    <mergeCell ref="B2:C2"/>
    <mergeCell ref="D2:E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B2:K7"/>
  <sheetViews>
    <sheetView zoomScale="85" zoomScaleNormal="85" workbookViewId="0">
      <selection activeCell="B8" sqref="B8"/>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4" t="s">
        <v>184</v>
      </c>
      <c r="C2" s="157"/>
      <c r="D2" s="152" t="s">
        <v>229</v>
      </c>
      <c r="E2" s="152"/>
    </row>
    <row r="3" spans="2:5" x14ac:dyDescent="0.25">
      <c r="B3" s="43"/>
      <c r="D3" s="101" t="s">
        <v>228</v>
      </c>
      <c r="E3" s="101" t="s">
        <v>219</v>
      </c>
    </row>
    <row r="4" spans="2:5" ht="26.25" x14ac:dyDescent="0.25">
      <c r="B4" s="79" t="s">
        <v>254</v>
      </c>
      <c r="C4" s="82"/>
    </row>
    <row r="5" spans="2:5" ht="30" x14ac:dyDescent="0.25">
      <c r="B5" s="119" t="s">
        <v>234</v>
      </c>
      <c r="C5" s="74">
        <v>0</v>
      </c>
      <c r="D5" s="103" t="s">
        <v>251</v>
      </c>
      <c r="E5" s="102" t="s">
        <v>252</v>
      </c>
    </row>
    <row r="6" spans="2:5" ht="28.5" customHeight="1" x14ac:dyDescent="0.25">
      <c r="B6" s="119" t="s">
        <v>185</v>
      </c>
      <c r="C6" s="74">
        <v>0</v>
      </c>
      <c r="D6" s="103" t="s">
        <v>250</v>
      </c>
      <c r="E6" s="102" t="s">
        <v>227</v>
      </c>
    </row>
    <row r="7" spans="2:5" x14ac:dyDescent="0.25">
      <c r="B7" s="75" t="s">
        <v>107</v>
      </c>
      <c r="C7" s="81">
        <f>C5+C6</f>
        <v>0</v>
      </c>
    </row>
  </sheetData>
  <sheetProtection selectLockedCells="1"/>
  <mergeCells count="2">
    <mergeCell ref="B2:C2"/>
    <mergeCell ref="D2:E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17"/>
  <sheetViews>
    <sheetView workbookViewId="0">
      <selection activeCell="B13" sqref="B13"/>
    </sheetView>
  </sheetViews>
  <sheetFormatPr defaultRowHeight="15" x14ac:dyDescent="0.25"/>
  <cols>
    <col min="1" max="1" width="24.7109375" customWidth="1"/>
    <col min="2" max="2" width="9.140625" style="1"/>
    <col min="4" max="4" width="19.42578125" customWidth="1"/>
    <col min="5" max="6" width="0" hidden="1" customWidth="1"/>
    <col min="7" max="7" width="9.140625" style="1"/>
    <col min="8" max="8" width="32.85546875" customWidth="1"/>
    <col min="9" max="9" width="11.7109375" customWidth="1"/>
    <col min="10" max="10" width="10.28515625" customWidth="1"/>
    <col min="13" max="13" width="12" customWidth="1"/>
  </cols>
  <sheetData>
    <row r="2" spans="1:13" ht="30" x14ac:dyDescent="0.25">
      <c r="D2" s="41" t="s">
        <v>197</v>
      </c>
      <c r="E2" s="41" t="s">
        <v>198</v>
      </c>
      <c r="F2" s="42" t="s">
        <v>102</v>
      </c>
      <c r="G2" s="144" t="s">
        <v>298</v>
      </c>
      <c r="H2" s="86" t="s">
        <v>202</v>
      </c>
      <c r="I2" s="86" t="s">
        <v>214</v>
      </c>
      <c r="J2" s="86" t="s">
        <v>215</v>
      </c>
      <c r="M2" s="127" t="s">
        <v>266</v>
      </c>
    </row>
    <row r="3" spans="1:13" x14ac:dyDescent="0.25">
      <c r="A3" t="s">
        <v>161</v>
      </c>
      <c r="B3" s="1">
        <v>207</v>
      </c>
      <c r="C3" s="143"/>
      <c r="D3" s="2" t="s">
        <v>82</v>
      </c>
      <c r="E3" s="84">
        <v>53.5</v>
      </c>
      <c r="F3" s="23">
        <v>80.03</v>
      </c>
      <c r="G3" s="23">
        <v>64.25</v>
      </c>
      <c r="H3" s="2" t="s">
        <v>199</v>
      </c>
      <c r="I3" s="100">
        <f>ROUNDUP((G3-20)*0.5,2)</f>
        <v>22.130000000000003</v>
      </c>
      <c r="J3" s="100">
        <f>ROUND((G3-20)*0.5*0.65,2)</f>
        <v>14.38</v>
      </c>
      <c r="M3" s="128">
        <f>IF(Questions!E33="N",0,IF(AND(Questions!E33="Y",Questions!E34="Y"),0.65,1))</f>
        <v>1</v>
      </c>
    </row>
    <row r="4" spans="1:13" x14ac:dyDescent="0.25">
      <c r="A4" t="s">
        <v>162</v>
      </c>
      <c r="B4" s="1">
        <v>115</v>
      </c>
      <c r="C4" s="143"/>
      <c r="D4" s="2" t="s">
        <v>83</v>
      </c>
      <c r="E4" s="84">
        <v>60.01</v>
      </c>
      <c r="F4" s="23">
        <v>80.55</v>
      </c>
      <c r="G4" s="23">
        <v>68.3</v>
      </c>
      <c r="H4" s="2" t="s">
        <v>203</v>
      </c>
      <c r="I4" s="100">
        <f t="shared" ref="I4:I15" si="0">ROUNDUP((G4-20)*0.5,2)</f>
        <v>24.15</v>
      </c>
      <c r="J4" s="100">
        <f t="shared" ref="J4:J14" si="1">ROUND((G4-20)*0.5*0.65,2)</f>
        <v>15.7</v>
      </c>
    </row>
    <row r="5" spans="1:13" x14ac:dyDescent="0.25">
      <c r="A5" t="s">
        <v>181</v>
      </c>
      <c r="B5" s="1">
        <f>B4/2</f>
        <v>57.5</v>
      </c>
      <c r="C5" s="143"/>
      <c r="D5" s="2" t="s">
        <v>84</v>
      </c>
      <c r="E5" s="84">
        <v>53.18</v>
      </c>
      <c r="F5" s="23">
        <v>84</v>
      </c>
      <c r="G5" s="23">
        <v>66.739999999999995</v>
      </c>
      <c r="H5" s="2" t="s">
        <v>201</v>
      </c>
      <c r="I5" s="100">
        <f t="shared" si="0"/>
        <v>23.37</v>
      </c>
      <c r="J5" s="100">
        <f t="shared" si="1"/>
        <v>15.19</v>
      </c>
    </row>
    <row r="6" spans="1:13" x14ac:dyDescent="0.25">
      <c r="C6" s="143"/>
      <c r="D6" s="2" t="s">
        <v>85</v>
      </c>
      <c r="E6" s="84">
        <v>53.5</v>
      </c>
      <c r="F6" s="23">
        <v>80.03</v>
      </c>
      <c r="G6" s="23">
        <v>64.25</v>
      </c>
      <c r="H6" s="2" t="s">
        <v>199</v>
      </c>
      <c r="I6" s="100">
        <f t="shared" si="0"/>
        <v>22.130000000000003</v>
      </c>
      <c r="J6" s="100">
        <f t="shared" si="1"/>
        <v>14.38</v>
      </c>
    </row>
    <row r="7" spans="1:13" x14ac:dyDescent="0.25">
      <c r="A7" t="s">
        <v>196</v>
      </c>
      <c r="B7" s="1">
        <v>61.05</v>
      </c>
      <c r="C7" s="143"/>
      <c r="D7" s="2" t="s">
        <v>86</v>
      </c>
      <c r="E7" s="84">
        <v>55.28</v>
      </c>
      <c r="F7" s="23">
        <v>89.46</v>
      </c>
      <c r="G7" s="23">
        <v>66.5</v>
      </c>
      <c r="H7" s="2" t="s">
        <v>200</v>
      </c>
      <c r="I7" s="100">
        <f t="shared" si="0"/>
        <v>23.25</v>
      </c>
      <c r="J7" s="100">
        <f t="shared" si="1"/>
        <v>15.11</v>
      </c>
    </row>
    <row r="8" spans="1:13" x14ac:dyDescent="0.25">
      <c r="C8" s="143"/>
      <c r="D8" s="2" t="s">
        <v>87</v>
      </c>
      <c r="E8" s="84">
        <v>55.28</v>
      </c>
      <c r="F8" s="23">
        <v>89.46</v>
      </c>
      <c r="G8" s="23">
        <v>66.5</v>
      </c>
      <c r="H8" s="2" t="s">
        <v>200</v>
      </c>
      <c r="I8" s="100">
        <f t="shared" si="0"/>
        <v>23.25</v>
      </c>
      <c r="J8" s="100">
        <f t="shared" si="1"/>
        <v>15.11</v>
      </c>
    </row>
    <row r="9" spans="1:13" x14ac:dyDescent="0.25">
      <c r="A9" t="s">
        <v>304</v>
      </c>
      <c r="B9" s="1">
        <v>0</v>
      </c>
      <c r="C9" s="143"/>
      <c r="D9" s="2" t="s">
        <v>88</v>
      </c>
      <c r="E9" s="84">
        <v>53.18</v>
      </c>
      <c r="F9" s="23">
        <v>84</v>
      </c>
      <c r="G9" s="23">
        <v>66.739999999999995</v>
      </c>
      <c r="H9" s="2" t="s">
        <v>201</v>
      </c>
      <c r="I9" s="100">
        <f t="shared" si="0"/>
        <v>23.37</v>
      </c>
      <c r="J9" s="100">
        <f t="shared" si="1"/>
        <v>15.19</v>
      </c>
    </row>
    <row r="10" spans="1:13" x14ac:dyDescent="0.25">
      <c r="A10" t="s">
        <v>295</v>
      </c>
      <c r="B10" s="1">
        <v>240</v>
      </c>
      <c r="C10" s="143"/>
      <c r="D10" s="2" t="s">
        <v>89</v>
      </c>
      <c r="E10" s="84">
        <v>55.28</v>
      </c>
      <c r="F10" s="23">
        <v>89.46</v>
      </c>
      <c r="G10" s="23">
        <v>66.5</v>
      </c>
      <c r="H10" s="2" t="s">
        <v>200</v>
      </c>
      <c r="I10" s="100">
        <f t="shared" si="0"/>
        <v>23.25</v>
      </c>
      <c r="J10" s="100">
        <f t="shared" si="1"/>
        <v>15.11</v>
      </c>
    </row>
    <row r="11" spans="1:13" x14ac:dyDescent="0.25">
      <c r="A11" t="s">
        <v>296</v>
      </c>
      <c r="B11" s="1">
        <v>345</v>
      </c>
      <c r="C11" s="143"/>
      <c r="D11" s="2" t="s">
        <v>90</v>
      </c>
      <c r="E11" s="84">
        <v>55.28</v>
      </c>
      <c r="F11" s="23">
        <v>89.46</v>
      </c>
      <c r="G11" s="23">
        <v>66.5</v>
      </c>
      <c r="H11" s="2" t="s">
        <v>200</v>
      </c>
      <c r="I11" s="100">
        <f t="shared" si="0"/>
        <v>23.25</v>
      </c>
      <c r="J11" s="100">
        <f t="shared" si="1"/>
        <v>15.11</v>
      </c>
    </row>
    <row r="12" spans="1:13" x14ac:dyDescent="0.25">
      <c r="A12" t="s">
        <v>297</v>
      </c>
      <c r="B12" s="1">
        <v>400</v>
      </c>
      <c r="C12" s="143"/>
      <c r="D12" s="2" t="s">
        <v>91</v>
      </c>
      <c r="E12" s="84">
        <v>62.5</v>
      </c>
      <c r="F12" s="23">
        <v>96.91</v>
      </c>
      <c r="G12" s="23">
        <v>68</v>
      </c>
      <c r="H12" s="2" t="s">
        <v>91</v>
      </c>
      <c r="I12" s="100">
        <f t="shared" si="0"/>
        <v>24</v>
      </c>
      <c r="J12" s="100">
        <f t="shared" si="1"/>
        <v>15.6</v>
      </c>
    </row>
    <row r="13" spans="1:13" x14ac:dyDescent="0.25">
      <c r="A13" t="s">
        <v>205</v>
      </c>
      <c r="B13" s="145"/>
      <c r="C13" s="143"/>
      <c r="D13" s="2" t="s">
        <v>92</v>
      </c>
      <c r="E13" s="84">
        <v>55.28</v>
      </c>
      <c r="F13" s="23">
        <v>89.46</v>
      </c>
      <c r="G13" s="23">
        <v>66.5</v>
      </c>
      <c r="H13" s="2" t="s">
        <v>200</v>
      </c>
      <c r="I13" s="100">
        <f t="shared" si="0"/>
        <v>23.25</v>
      </c>
      <c r="J13" s="100">
        <f t="shared" si="1"/>
        <v>15.11</v>
      </c>
    </row>
    <row r="14" spans="1:13" x14ac:dyDescent="0.25">
      <c r="C14" s="143"/>
      <c r="D14" s="2" t="s">
        <v>93</v>
      </c>
      <c r="E14" s="84">
        <v>55.28</v>
      </c>
      <c r="F14" s="23">
        <v>89.46</v>
      </c>
      <c r="G14" s="23">
        <v>66.5</v>
      </c>
      <c r="H14" s="2" t="s">
        <v>200</v>
      </c>
      <c r="I14" s="100">
        <f t="shared" si="0"/>
        <v>23.25</v>
      </c>
      <c r="J14" s="100">
        <f t="shared" si="1"/>
        <v>15.11</v>
      </c>
    </row>
    <row r="15" spans="1:13" x14ac:dyDescent="0.25">
      <c r="D15" s="2" t="s">
        <v>205</v>
      </c>
      <c r="E15" s="2"/>
      <c r="F15" s="2"/>
      <c r="G15" s="99"/>
      <c r="H15" s="125" t="s">
        <v>267</v>
      </c>
      <c r="I15" s="100">
        <f t="shared" si="0"/>
        <v>-10</v>
      </c>
      <c r="J15" s="100">
        <f t="shared" ref="J15" si="2">ROUNDUP(I15*0.65,2)</f>
        <v>-6.5</v>
      </c>
    </row>
    <row r="17" spans="4:4" x14ac:dyDescent="0.25">
      <c r="D17" s="88" t="s">
        <v>204</v>
      </c>
    </row>
  </sheetData>
  <sheetProtection algorithmName="SHA-512" hashValue="Bf9nPElYWA/QryoSvZAWxXBs3SBNC6bmTnNrPqCnhM/z4ViLzAStdxvyqjwQq35xpWX7Om/sAYr51vHVgdr38A==" saltValue="LgL2TMrG9MiXgnq5UjqOpQ==" spinCount="100000" sheet="1" objects="1" scenarios="1"/>
  <hyperlinks>
    <hyperlink ref="D17" r:id="rId1" xr:uid="{00000000-0004-0000-0A00-000000000000}"/>
  </hyperlinks>
  <pageMargins left="0.7" right="0.7"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7"/>
  <sheetViews>
    <sheetView workbookViewId="0"/>
  </sheetViews>
  <sheetFormatPr defaultRowHeight="15" x14ac:dyDescent="0.25"/>
  <sheetData>
    <row r="1" spans="1:1" x14ac:dyDescent="0.25">
      <c r="A1" s="118" t="s">
        <v>236</v>
      </c>
    </row>
    <row r="2" spans="1:1" x14ac:dyDescent="0.25">
      <c r="A2" s="118" t="s">
        <v>237</v>
      </c>
    </row>
    <row r="3" spans="1:1" x14ac:dyDescent="0.25">
      <c r="A3" s="118" t="s">
        <v>238</v>
      </c>
    </row>
    <row r="4" spans="1:1" x14ac:dyDescent="0.25">
      <c r="A4" s="118" t="s">
        <v>239</v>
      </c>
    </row>
    <row r="5" spans="1:1" x14ac:dyDescent="0.25">
      <c r="A5" s="118" t="s">
        <v>240</v>
      </c>
    </row>
    <row r="6" spans="1:1" x14ac:dyDescent="0.25">
      <c r="A6" s="118" t="s">
        <v>241</v>
      </c>
    </row>
    <row r="7" spans="1:1" x14ac:dyDescent="0.25">
      <c r="A7" s="118" t="s">
        <v>242</v>
      </c>
    </row>
    <row r="8" spans="1:1" x14ac:dyDescent="0.25">
      <c r="A8" s="118" t="s">
        <v>243</v>
      </c>
    </row>
    <row r="9" spans="1:1" x14ac:dyDescent="0.25">
      <c r="A9" s="118" t="s">
        <v>244</v>
      </c>
    </row>
    <row r="10" spans="1:1" x14ac:dyDescent="0.25">
      <c r="A10" s="118" t="s">
        <v>245</v>
      </c>
    </row>
    <row r="16" spans="1:1" x14ac:dyDescent="0.25">
      <c r="A16" s="118"/>
    </row>
    <row r="17" spans="1:1" x14ac:dyDescent="0.25">
      <c r="A17" s="1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3"/>
  <sheetViews>
    <sheetView tabSelected="1" topLeftCell="A22" zoomScale="85" zoomScaleNormal="85" workbookViewId="0">
      <selection activeCell="C43" sqref="C43"/>
    </sheetView>
  </sheetViews>
  <sheetFormatPr defaultRowHeight="15" outlineLevelRow="1" x14ac:dyDescent="0.25"/>
  <cols>
    <col min="1" max="1" width="0.7109375" customWidth="1"/>
    <col min="3" max="3" width="113.140625" customWidth="1"/>
    <col min="4" max="4" width="19.42578125" style="92" hidden="1" customWidth="1"/>
    <col min="5" max="5" width="20.42578125" style="92" customWidth="1"/>
    <col min="6" max="6" width="15.7109375" hidden="1" customWidth="1"/>
    <col min="7" max="7" width="0" hidden="1" customWidth="1"/>
    <col min="8" max="8" width="30.28515625" customWidth="1"/>
    <col min="9" max="9" width="29.140625" customWidth="1"/>
    <col min="10" max="10" width="0" hidden="1" customWidth="1"/>
    <col min="15" max="33" width="0" hidden="1" customWidth="1"/>
  </cols>
  <sheetData>
    <row r="1" spans="2:17" ht="21.75" customHeight="1" x14ac:dyDescent="0.25">
      <c r="B1" s="148" t="s">
        <v>307</v>
      </c>
      <c r="C1" s="148"/>
      <c r="D1" s="148"/>
      <c r="E1" s="148"/>
      <c r="F1" s="148"/>
      <c r="G1" s="148"/>
      <c r="H1" s="148"/>
    </row>
    <row r="2" spans="2:17" s="44" customFormat="1" outlineLevel="1" x14ac:dyDescent="0.25">
      <c r="B2" s="149" t="s">
        <v>108</v>
      </c>
      <c r="C2" s="149"/>
      <c r="D2" s="149"/>
      <c r="E2" s="149"/>
      <c r="F2" s="149"/>
      <c r="G2" s="149"/>
      <c r="H2" s="149"/>
    </row>
    <row r="3" spans="2:17" s="44" customFormat="1" ht="117.75" customHeight="1" outlineLevel="1" x14ac:dyDescent="0.25">
      <c r="B3" s="151" t="s">
        <v>308</v>
      </c>
      <c r="C3" s="151"/>
      <c r="D3" s="151"/>
      <c r="E3" s="151"/>
      <c r="F3" s="151"/>
      <c r="G3" s="151"/>
      <c r="H3" s="151"/>
      <c r="O3" s="49"/>
      <c r="P3" s="48"/>
      <c r="Q3" s="48"/>
    </row>
    <row r="4" spans="2:17" s="44" customFormat="1" ht="31.5" customHeight="1" outlineLevel="1" x14ac:dyDescent="0.25">
      <c r="C4" s="111"/>
      <c r="D4" s="130" t="s">
        <v>281</v>
      </c>
      <c r="E4" s="130" t="s">
        <v>137</v>
      </c>
      <c r="H4" s="130" t="s">
        <v>230</v>
      </c>
      <c r="O4" s="49"/>
      <c r="P4" s="48"/>
      <c r="Q4" s="48"/>
    </row>
    <row r="5" spans="2:17" s="44" customFormat="1" ht="15" customHeight="1" outlineLevel="1" x14ac:dyDescent="0.25">
      <c r="B5" s="112" t="s">
        <v>139</v>
      </c>
      <c r="C5" s="113" t="s">
        <v>279</v>
      </c>
      <c r="D5" s="136"/>
      <c r="E5" s="90"/>
      <c r="F5" s="54"/>
      <c r="G5" s="55"/>
    </row>
    <row r="6" spans="2:17" s="44" customFormat="1" ht="15" customHeight="1" outlineLevel="1" x14ac:dyDescent="0.25">
      <c r="B6" s="109">
        <v>1</v>
      </c>
      <c r="C6" s="110" t="s">
        <v>110</v>
      </c>
      <c r="D6" s="109" t="s">
        <v>280</v>
      </c>
      <c r="E6" s="96"/>
      <c r="F6" s="93"/>
      <c r="G6" s="47"/>
      <c r="H6" s="114"/>
      <c r="I6" s="141"/>
      <c r="J6" s="44">
        <f>COUNTBLANK(E6)</f>
        <v>1</v>
      </c>
      <c r="O6" s="66" t="s">
        <v>152</v>
      </c>
      <c r="P6" s="48"/>
      <c r="Q6" s="48"/>
    </row>
    <row r="7" spans="2:17" s="44" customFormat="1" ht="15" customHeight="1" outlineLevel="1" x14ac:dyDescent="0.25">
      <c r="B7" s="109">
        <v>2</v>
      </c>
      <c r="C7" s="110" t="s">
        <v>114</v>
      </c>
      <c r="D7" s="109" t="s">
        <v>280</v>
      </c>
      <c r="E7" s="96"/>
      <c r="F7" s="93"/>
      <c r="G7" s="47"/>
      <c r="H7" s="114"/>
      <c r="O7" s="89" t="s">
        <v>189</v>
      </c>
      <c r="P7" s="48"/>
      <c r="Q7" s="48"/>
    </row>
    <row r="8" spans="2:17" s="44" customFormat="1" ht="15" customHeight="1" outlineLevel="1" x14ac:dyDescent="0.25">
      <c r="B8" s="109">
        <v>3</v>
      </c>
      <c r="C8" s="110" t="s">
        <v>180</v>
      </c>
      <c r="D8" s="109" t="s">
        <v>280</v>
      </c>
      <c r="E8" s="98"/>
      <c r="F8" s="93"/>
      <c r="G8" s="47"/>
      <c r="H8" s="114"/>
      <c r="O8" s="67" t="s">
        <v>153</v>
      </c>
      <c r="P8" s="48"/>
      <c r="Q8" s="48"/>
    </row>
    <row r="9" spans="2:17" s="44" customFormat="1" ht="30" customHeight="1" outlineLevel="1" x14ac:dyDescent="0.25">
      <c r="B9" s="109">
        <v>4</v>
      </c>
      <c r="C9" s="142" t="s">
        <v>293</v>
      </c>
      <c r="D9" s="109" t="s">
        <v>280</v>
      </c>
      <c r="E9" s="96"/>
      <c r="F9" s="93"/>
      <c r="G9" s="47"/>
      <c r="H9" s="114"/>
      <c r="O9" s="67" t="s">
        <v>154</v>
      </c>
      <c r="P9" s="48"/>
      <c r="Q9" s="48"/>
    </row>
    <row r="10" spans="2:17" s="44" customFormat="1" ht="15" customHeight="1" outlineLevel="1" x14ac:dyDescent="0.25">
      <c r="B10" s="109">
        <v>5</v>
      </c>
      <c r="C10" s="110" t="s">
        <v>294</v>
      </c>
      <c r="D10" s="109" t="s">
        <v>280</v>
      </c>
      <c r="E10" s="96"/>
      <c r="F10" s="93"/>
      <c r="G10" s="47"/>
      <c r="H10" s="114"/>
      <c r="O10" s="89" t="s">
        <v>190</v>
      </c>
      <c r="P10" s="48"/>
      <c r="Q10" s="48"/>
    </row>
    <row r="11" spans="2:17" s="44" customFormat="1" ht="15" customHeight="1" outlineLevel="1" x14ac:dyDescent="0.25">
      <c r="B11" s="109">
        <v>6</v>
      </c>
      <c r="C11" s="110" t="s">
        <v>206</v>
      </c>
      <c r="D11" s="109" t="s">
        <v>280</v>
      </c>
      <c r="E11" s="96"/>
      <c r="F11" s="93"/>
      <c r="G11" s="47"/>
      <c r="H11" s="114"/>
      <c r="O11" s="67"/>
      <c r="P11" s="48"/>
      <c r="Q11" s="48"/>
    </row>
    <row r="12" spans="2:17" s="44" customFormat="1" ht="15.75" customHeight="1" outlineLevel="1" x14ac:dyDescent="0.25">
      <c r="B12" s="109">
        <v>7</v>
      </c>
      <c r="C12" s="110" t="s">
        <v>207</v>
      </c>
      <c r="D12" s="109" t="s">
        <v>280</v>
      </c>
      <c r="E12" s="97"/>
      <c r="F12" s="93"/>
      <c r="G12" s="47"/>
      <c r="H12" s="114"/>
      <c r="O12" s="67"/>
    </row>
    <row r="13" spans="2:17" s="44" customFormat="1" ht="15" customHeight="1" outlineLevel="1" x14ac:dyDescent="0.25">
      <c r="B13" s="47"/>
      <c r="C13" s="106"/>
      <c r="D13" s="137"/>
      <c r="E13" s="90"/>
      <c r="F13" s="59"/>
      <c r="G13" s="55"/>
      <c r="O13" s="67"/>
    </row>
    <row r="14" spans="2:17" s="44" customFormat="1" ht="15" customHeight="1" outlineLevel="1" x14ac:dyDescent="0.25">
      <c r="B14" s="109">
        <v>8</v>
      </c>
      <c r="C14" s="135" t="s">
        <v>111</v>
      </c>
      <c r="D14" s="109"/>
      <c r="E14" s="96"/>
      <c r="F14" s="93"/>
      <c r="G14" s="47"/>
      <c r="H14" s="114"/>
      <c r="J14" s="44">
        <f>COUNTBLANK(E14)</f>
        <v>1</v>
      </c>
    </row>
    <row r="15" spans="2:17" s="44" customFormat="1" ht="43.5" customHeight="1" outlineLevel="1" x14ac:dyDescent="0.25">
      <c r="B15" s="109">
        <v>9</v>
      </c>
      <c r="C15" s="126" t="s">
        <v>301</v>
      </c>
      <c r="D15" s="109" t="s">
        <v>282</v>
      </c>
      <c r="E15" s="96"/>
      <c r="F15" s="93"/>
      <c r="G15" s="47"/>
      <c r="H15" s="114"/>
      <c r="O15" s="59"/>
    </row>
    <row r="16" spans="2:17" s="44" customFormat="1" ht="30" customHeight="1" outlineLevel="1" x14ac:dyDescent="0.25">
      <c r="B16" s="109" t="s">
        <v>268</v>
      </c>
      <c r="C16" s="126" t="s">
        <v>303</v>
      </c>
      <c r="D16" s="109" t="s">
        <v>282</v>
      </c>
      <c r="E16" s="129"/>
      <c r="F16" s="93"/>
      <c r="G16" s="47"/>
      <c r="H16" s="114"/>
      <c r="O16" s="124"/>
    </row>
    <row r="17" spans="2:15" s="44" customFormat="1" ht="42" customHeight="1" outlineLevel="1" x14ac:dyDescent="0.25">
      <c r="B17" s="109" t="s">
        <v>271</v>
      </c>
      <c r="C17" s="126" t="s">
        <v>302</v>
      </c>
      <c r="D17" s="139" t="s">
        <v>282</v>
      </c>
      <c r="E17" s="129"/>
      <c r="F17" s="93"/>
      <c r="G17" s="47"/>
      <c r="H17" s="114"/>
      <c r="O17" s="124"/>
    </row>
    <row r="18" spans="2:15" s="44" customFormat="1" ht="15" customHeight="1" outlineLevel="1" x14ac:dyDescent="0.25">
      <c r="B18" s="109">
        <v>10</v>
      </c>
      <c r="C18" s="110" t="s">
        <v>115</v>
      </c>
      <c r="D18" s="109" t="s">
        <v>282</v>
      </c>
      <c r="E18" s="96"/>
      <c r="F18" s="94" t="s">
        <v>208</v>
      </c>
      <c r="G18" s="47"/>
      <c r="H18" s="114"/>
    </row>
    <row r="19" spans="2:15" s="44" customFormat="1" ht="15" customHeight="1" outlineLevel="1" x14ac:dyDescent="0.25">
      <c r="B19" s="109" t="s">
        <v>261</v>
      </c>
      <c r="C19" s="110" t="s">
        <v>262</v>
      </c>
      <c r="D19" s="109" t="s">
        <v>282</v>
      </c>
      <c r="E19" s="96"/>
      <c r="F19" s="94"/>
      <c r="G19" s="47"/>
      <c r="H19" s="114"/>
    </row>
    <row r="20" spans="2:15" s="44" customFormat="1" ht="15" customHeight="1" outlineLevel="1" x14ac:dyDescent="0.25">
      <c r="B20" s="109">
        <v>11</v>
      </c>
      <c r="C20" s="110" t="s">
        <v>209</v>
      </c>
      <c r="D20" s="109" t="s">
        <v>282</v>
      </c>
      <c r="E20" s="96"/>
      <c r="F20" s="95" t="s">
        <v>210</v>
      </c>
      <c r="G20" s="47"/>
      <c r="H20" s="114"/>
      <c r="O20" s="59"/>
    </row>
    <row r="21" spans="2:15" s="44" customFormat="1" ht="15" customHeight="1" outlineLevel="1" x14ac:dyDescent="0.25">
      <c r="B21" s="109" t="s">
        <v>258</v>
      </c>
      <c r="C21" s="110" t="s">
        <v>259</v>
      </c>
      <c r="D21" s="109" t="s">
        <v>282</v>
      </c>
      <c r="E21" s="96"/>
      <c r="F21" s="95"/>
      <c r="G21" s="47"/>
      <c r="H21" s="114"/>
      <c r="O21" s="124"/>
    </row>
    <row r="22" spans="2:15" s="44" customFormat="1" ht="15" customHeight="1" outlineLevel="1" x14ac:dyDescent="0.25">
      <c r="B22" s="109">
        <v>12</v>
      </c>
      <c r="C22" s="110" t="s">
        <v>143</v>
      </c>
      <c r="D22" s="109" t="s">
        <v>282</v>
      </c>
      <c r="E22" s="96"/>
      <c r="F22" s="93" t="s">
        <v>211</v>
      </c>
      <c r="G22" s="47"/>
      <c r="H22" s="114"/>
    </row>
    <row r="23" spans="2:15" s="44" customFormat="1" ht="15" customHeight="1" outlineLevel="1" x14ac:dyDescent="0.25">
      <c r="B23" s="109">
        <v>13</v>
      </c>
      <c r="C23" s="110" t="s">
        <v>212</v>
      </c>
      <c r="D23" s="109" t="s">
        <v>282</v>
      </c>
      <c r="E23" s="96"/>
      <c r="F23" s="93" t="s">
        <v>179</v>
      </c>
      <c r="G23" s="47"/>
      <c r="H23" s="114"/>
    </row>
    <row r="24" spans="2:15" s="44" customFormat="1" outlineLevel="1" x14ac:dyDescent="0.25">
      <c r="B24" s="64"/>
      <c r="C24" s="107"/>
      <c r="D24" s="138"/>
      <c r="E24" s="90"/>
      <c r="F24" s="59"/>
      <c r="G24" s="55"/>
    </row>
    <row r="25" spans="2:15" s="44" customFormat="1" ht="27.75" customHeight="1" outlineLevel="1" x14ac:dyDescent="0.25">
      <c r="B25" s="64"/>
      <c r="C25" s="150" t="s">
        <v>116</v>
      </c>
      <c r="D25" s="150"/>
      <c r="E25" s="150"/>
      <c r="F25" s="150"/>
      <c r="G25" s="150"/>
      <c r="H25" s="150"/>
    </row>
    <row r="26" spans="2:15" s="44" customFormat="1" ht="15" customHeight="1" outlineLevel="1" x14ac:dyDescent="0.25">
      <c r="B26" s="109">
        <v>14</v>
      </c>
      <c r="C26" s="110" t="s">
        <v>299</v>
      </c>
      <c r="D26" s="109" t="s">
        <v>280</v>
      </c>
      <c r="E26" s="96"/>
      <c r="F26" s="93" t="s">
        <v>118</v>
      </c>
      <c r="G26" s="47"/>
      <c r="H26" s="114"/>
      <c r="J26" s="44">
        <f>COUNTBLANK(E26)</f>
        <v>1</v>
      </c>
    </row>
    <row r="27" spans="2:15" s="44" customFormat="1" ht="15" customHeight="1" outlineLevel="1" x14ac:dyDescent="0.25">
      <c r="B27" s="109">
        <v>15</v>
      </c>
      <c r="C27" s="110" t="s">
        <v>263</v>
      </c>
      <c r="D27" s="109" t="s">
        <v>280</v>
      </c>
      <c r="E27" s="96"/>
      <c r="F27" s="93" t="s">
        <v>124</v>
      </c>
      <c r="G27" s="47"/>
      <c r="H27" s="114"/>
    </row>
    <row r="28" spans="2:15" s="44" customFormat="1" ht="28.5" customHeight="1" outlineLevel="1" x14ac:dyDescent="0.25">
      <c r="B28" s="109">
        <v>16</v>
      </c>
      <c r="C28" s="126" t="s">
        <v>300</v>
      </c>
      <c r="D28" s="109" t="s">
        <v>280</v>
      </c>
      <c r="E28" s="96"/>
      <c r="F28" s="93" t="s">
        <v>156</v>
      </c>
      <c r="G28" s="47"/>
      <c r="H28" s="114"/>
    </row>
    <row r="29" spans="2:15" s="44" customFormat="1" ht="15" customHeight="1" outlineLevel="1" x14ac:dyDescent="0.25">
      <c r="B29" s="109">
        <v>17</v>
      </c>
      <c r="C29" s="110" t="s">
        <v>127</v>
      </c>
      <c r="D29" s="109" t="s">
        <v>280</v>
      </c>
      <c r="E29" s="96"/>
      <c r="F29" s="93" t="s">
        <v>128</v>
      </c>
      <c r="G29" s="47"/>
      <c r="H29" s="114"/>
    </row>
    <row r="30" spans="2:15" s="44" customFormat="1" ht="29.25" customHeight="1" outlineLevel="1" x14ac:dyDescent="0.25">
      <c r="B30" s="109">
        <v>18</v>
      </c>
      <c r="C30" s="126" t="s">
        <v>264</v>
      </c>
      <c r="D30" s="139" t="s">
        <v>280</v>
      </c>
      <c r="E30" s="96"/>
      <c r="F30" s="93" t="s">
        <v>160</v>
      </c>
      <c r="G30" s="47"/>
      <c r="H30" s="114"/>
    </row>
    <row r="31" spans="2:15" s="44" customFormat="1" outlineLevel="1" x14ac:dyDescent="0.25">
      <c r="B31" s="64"/>
      <c r="D31" s="90"/>
      <c r="E31" s="90"/>
      <c r="F31" s="59"/>
      <c r="G31" s="55"/>
    </row>
    <row r="32" spans="2:15" s="44" customFormat="1" ht="43.5" customHeight="1" outlineLevel="1" x14ac:dyDescent="0.25">
      <c r="B32" s="64"/>
      <c r="C32" s="150" t="s">
        <v>309</v>
      </c>
      <c r="D32" s="150"/>
      <c r="E32" s="150"/>
      <c r="F32" s="150"/>
      <c r="G32" s="150"/>
      <c r="H32" s="150"/>
    </row>
    <row r="33" spans="2:12" s="44" customFormat="1" outlineLevel="1" x14ac:dyDescent="0.25">
      <c r="B33" s="109">
        <v>19</v>
      </c>
      <c r="C33" s="110" t="s">
        <v>216</v>
      </c>
      <c r="D33" s="109" t="s">
        <v>282</v>
      </c>
      <c r="E33" s="96"/>
      <c r="F33" s="93" t="s">
        <v>138</v>
      </c>
      <c r="G33" s="47"/>
      <c r="H33" s="116" t="s">
        <v>286</v>
      </c>
    </row>
    <row r="34" spans="2:12" s="44" customFormat="1" outlineLevel="1" x14ac:dyDescent="0.25">
      <c r="B34" s="109">
        <v>20</v>
      </c>
      <c r="C34" s="110" t="s">
        <v>217</v>
      </c>
      <c r="D34" s="109" t="s">
        <v>282</v>
      </c>
      <c r="E34" s="96"/>
      <c r="F34" s="93" t="s">
        <v>176</v>
      </c>
      <c r="G34" s="47"/>
      <c r="H34" s="116" t="s">
        <v>287</v>
      </c>
    </row>
    <row r="35" spans="2:12" s="44" customFormat="1" outlineLevel="1" x14ac:dyDescent="0.25">
      <c r="B35" s="109">
        <v>21</v>
      </c>
      <c r="C35" s="110" t="s">
        <v>213</v>
      </c>
      <c r="D35" s="109" t="s">
        <v>282</v>
      </c>
      <c r="E35" s="96"/>
      <c r="F35" s="93"/>
      <c r="G35" s="47"/>
      <c r="H35" s="115"/>
    </row>
    <row r="36" spans="2:12" s="44" customFormat="1" outlineLevel="1" x14ac:dyDescent="0.25">
      <c r="B36" s="109">
        <v>22</v>
      </c>
      <c r="C36" s="110" t="s">
        <v>283</v>
      </c>
      <c r="D36" s="109" t="s">
        <v>282</v>
      </c>
      <c r="E36" s="96"/>
      <c r="F36" s="93" t="s">
        <v>141</v>
      </c>
      <c r="G36" s="47"/>
      <c r="H36" s="116" t="s">
        <v>285</v>
      </c>
    </row>
    <row r="37" spans="2:12" s="44" customFormat="1" outlineLevel="1" x14ac:dyDescent="0.25">
      <c r="B37" s="64"/>
      <c r="D37" s="90"/>
      <c r="E37" s="90"/>
      <c r="F37" s="59"/>
      <c r="G37" s="55"/>
    </row>
    <row r="38" spans="2:12" s="44" customFormat="1" outlineLevel="1" x14ac:dyDescent="0.25">
      <c r="B38" s="47"/>
      <c r="C38" s="108" t="s">
        <v>142</v>
      </c>
      <c r="D38" s="140"/>
      <c r="E38" s="90"/>
      <c r="F38" s="59"/>
      <c r="G38" s="55"/>
    </row>
    <row r="39" spans="2:12" s="44" customFormat="1" outlineLevel="1" x14ac:dyDescent="0.25">
      <c r="B39" s="109">
        <v>23</v>
      </c>
      <c r="C39" s="110" t="s">
        <v>291</v>
      </c>
      <c r="D39" s="109" t="s">
        <v>280</v>
      </c>
      <c r="E39" s="96"/>
      <c r="F39" s="93" t="s">
        <v>148</v>
      </c>
      <c r="G39" s="47"/>
      <c r="H39" s="116" t="s">
        <v>284</v>
      </c>
    </row>
    <row r="40" spans="2:12" s="44" customFormat="1" outlineLevel="1" x14ac:dyDescent="0.25">
      <c r="B40" s="109">
        <v>24</v>
      </c>
      <c r="C40" s="110" t="s">
        <v>292</v>
      </c>
      <c r="D40" s="109" t="s">
        <v>280</v>
      </c>
      <c r="E40" s="96"/>
      <c r="F40" s="93"/>
      <c r="G40" s="47"/>
      <c r="H40" s="115"/>
    </row>
    <row r="41" spans="2:12" s="44" customFormat="1" outlineLevel="1" x14ac:dyDescent="0.25">
      <c r="B41" s="109">
        <v>25</v>
      </c>
      <c r="C41" s="110" t="s">
        <v>149</v>
      </c>
      <c r="D41" s="109" t="s">
        <v>280</v>
      </c>
      <c r="E41" s="98"/>
      <c r="F41" s="93"/>
      <c r="G41" s="47"/>
      <c r="H41" s="117"/>
      <c r="I41" s="46"/>
      <c r="K41" s="46"/>
      <c r="L41" s="46"/>
    </row>
    <row r="42" spans="2:12" s="44" customFormat="1" outlineLevel="1" x14ac:dyDescent="0.25">
      <c r="B42" s="47"/>
      <c r="D42" s="90"/>
      <c r="E42" s="91"/>
      <c r="F42" s="59"/>
      <c r="G42" s="55"/>
    </row>
    <row r="43" spans="2:12" s="44" customFormat="1" outlineLevel="1" x14ac:dyDescent="0.25">
      <c r="B43" s="47"/>
      <c r="D43" s="90"/>
      <c r="E43" s="90"/>
      <c r="F43" s="105"/>
      <c r="G43" s="68"/>
    </row>
  </sheetData>
  <mergeCells count="5">
    <mergeCell ref="B1:H1"/>
    <mergeCell ref="B2:H2"/>
    <mergeCell ref="C25:H25"/>
    <mergeCell ref="C32:H32"/>
    <mergeCell ref="B3:H3"/>
  </mergeCells>
  <conditionalFormatting sqref="P3:P4">
    <cfRule type="cellIs" dxfId="1" priority="2" stopIfTrue="1" operator="equal">
      <formula>"ok"</formula>
    </cfRule>
  </conditionalFormatting>
  <conditionalFormatting sqref="P6:P11">
    <cfRule type="cellIs" dxfId="0" priority="1" stopIfTrue="1" operator="equal">
      <formula>"ok"</formula>
    </cfRule>
  </conditionalFormatting>
  <dataValidations count="2">
    <dataValidation type="list" allowBlank="1" showInputMessage="1" showErrorMessage="1" sqref="M41:N41" xr:uid="{00000000-0002-0000-0100-000000000000}">
      <formula1>Ages</formula1>
    </dataValidation>
    <dataValidation type="list" allowBlank="1" showInputMessage="1" showErrorMessage="1" sqref="M26:N30" xr:uid="{00000000-0002-0000-0100-000001000000}">
      <formula1>Other</formula1>
    </dataValidation>
  </dataValidations>
  <pageMargins left="0.11811023622047245" right="0.11811023622047245" top="0.15748031496062992" bottom="0.15748031496062992" header="0.31496062992125984" footer="0.31496062992125984"/>
  <pageSetup paperSize="9" scale="80"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Sheet4!$D$1:$D$3</xm:f>
          </x14:formula1>
          <xm:sqref>E12</xm:sqref>
        </x14:dataValidation>
        <x14:dataValidation type="list" allowBlank="1" showInputMessage="1" showErrorMessage="1" xr:uid="{00000000-0002-0000-0100-000003000000}">
          <x14:formula1>
            <xm:f>Sheet4!$C$1:$C$2</xm:f>
          </x14:formula1>
          <xm:sqref>E22</xm:sqref>
        </x14:dataValidation>
        <x14:dataValidation type="list" allowBlank="1" showInputMessage="1" showErrorMessage="1" xr:uid="{00000000-0002-0000-0100-000004000000}">
          <x14:formula1>
            <xm:f>'Rates 2022-23'!$D$3:$D$15</xm:f>
          </x14:formula1>
          <xm:sqref>E20</xm:sqref>
        </x14:dataValidation>
        <x14:dataValidation type="list" allowBlank="1" showInputMessage="1" showErrorMessage="1" xr:uid="{00000000-0002-0000-0100-000005000000}">
          <x14:formula1>
            <xm:f>Sheet4!$A$1:$A$2</xm:f>
          </x14:formula1>
          <xm:sqref>E26:E30 E33:E36 E23 E39:E40 E9:E11 E15 E18:E19</xm:sqref>
        </x14:dataValidation>
        <x14:dataValidation type="list" allowBlank="1" showInputMessage="1" showErrorMessage="1" xr:uid="{105EDF36-B3F2-4693-8978-13FA878C9B7C}">
          <x14:formula1>
            <xm:f>'Rates 2022-23'!$A$9:$A$13</xm:f>
          </x14:formula1>
          <xm:sqref>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6942-CE3F-4EDF-9210-826523D88799}">
  <sheetPr>
    <tabColor theme="5" tint="0.59999389629810485"/>
  </sheetPr>
  <dimension ref="B2:K20"/>
  <sheetViews>
    <sheetView zoomScale="85" zoomScaleNormal="85" workbookViewId="0">
      <selection activeCell="D7" sqref="D7"/>
    </sheetView>
  </sheetViews>
  <sheetFormatPr defaultColWidth="9.140625" defaultRowHeight="15" x14ac:dyDescent="0.25"/>
  <cols>
    <col min="1" max="1" width="3.5703125" style="44" customWidth="1"/>
    <col min="2" max="2" width="81.14062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3" t="s">
        <v>273</v>
      </c>
      <c r="C2" s="153"/>
      <c r="D2" s="152" t="s">
        <v>229</v>
      </c>
      <c r="E2" s="152"/>
    </row>
    <row r="3" spans="2:5" x14ac:dyDescent="0.25">
      <c r="B3" s="153"/>
      <c r="C3" s="153"/>
      <c r="D3" s="101" t="s">
        <v>228</v>
      </c>
      <c r="E3" s="101" t="s">
        <v>219</v>
      </c>
    </row>
    <row r="4" spans="2:5" x14ac:dyDescent="0.25">
      <c r="B4" s="72"/>
      <c r="C4" s="73"/>
    </row>
    <row r="5" spans="2:5" x14ac:dyDescent="0.25">
      <c r="B5" s="119" t="s">
        <v>163</v>
      </c>
      <c r="C5" s="122">
        <f>'Rates 2022-23'!B3</f>
        <v>207</v>
      </c>
      <c r="D5" s="102" t="s">
        <v>220</v>
      </c>
      <c r="E5" s="102" t="s">
        <v>221</v>
      </c>
    </row>
    <row r="6" spans="2:5" x14ac:dyDescent="0.25">
      <c r="B6" s="119" t="s">
        <v>218</v>
      </c>
      <c r="C6" s="122">
        <f>IF(Questions!E15="y",'Rates 2022-23'!B4,0)</f>
        <v>0</v>
      </c>
      <c r="D6" s="102" t="s">
        <v>222</v>
      </c>
      <c r="E6" s="102" t="s">
        <v>253</v>
      </c>
    </row>
    <row r="7" spans="2:5" x14ac:dyDescent="0.25">
      <c r="B7" s="119" t="s">
        <v>269</v>
      </c>
      <c r="C7" s="146" t="e">
        <f>VLOOKUP(Questions!E16,'Rates 2022-23'!A9:B13,2,FALSE)+Questions!E17-'A1.Entitlement to 31Aug'!C6</f>
        <v>#N/A</v>
      </c>
      <c r="D7" s="102" t="s">
        <v>306</v>
      </c>
      <c r="E7" s="102" t="s">
        <v>270</v>
      </c>
    </row>
    <row r="8" spans="2:5" x14ac:dyDescent="0.25">
      <c r="B8" s="75" t="s">
        <v>272</v>
      </c>
      <c r="C8" s="131" t="e">
        <f>SUM(C5:C7)</f>
        <v>#N/A</v>
      </c>
    </row>
    <row r="9" spans="2:5" x14ac:dyDescent="0.25">
      <c r="B9" s="77"/>
      <c r="C9" s="78"/>
    </row>
    <row r="10" spans="2:5" x14ac:dyDescent="0.25">
      <c r="B10" s="133" t="s">
        <v>278</v>
      </c>
      <c r="C10" s="133"/>
      <c r="D10" s="134"/>
    </row>
    <row r="11" spans="2:5" x14ac:dyDescent="0.25">
      <c r="B11" s="132"/>
      <c r="C11" s="132"/>
      <c r="D11" s="87"/>
    </row>
    <row r="12" spans="2:5" x14ac:dyDescent="0.25">
      <c r="B12" s="78" t="s">
        <v>274</v>
      </c>
      <c r="C12" s="78"/>
    </row>
    <row r="13" spans="2:5" x14ac:dyDescent="0.25">
      <c r="B13" s="78" t="s">
        <v>275</v>
      </c>
      <c r="C13" s="78"/>
    </row>
    <row r="15" spans="2:5" x14ac:dyDescent="0.25">
      <c r="B15" s="78" t="s">
        <v>305</v>
      </c>
      <c r="C15" s="78"/>
    </row>
    <row r="16" spans="2:5" x14ac:dyDescent="0.25">
      <c r="B16" s="44" t="s">
        <v>288</v>
      </c>
      <c r="C16" s="78">
        <f>207+240</f>
        <v>447</v>
      </c>
    </row>
    <row r="17" spans="2:3" x14ac:dyDescent="0.25">
      <c r="B17" s="44" t="s">
        <v>276</v>
      </c>
      <c r="C17" s="78">
        <v>-61.05</v>
      </c>
    </row>
    <row r="18" spans="2:3" x14ac:dyDescent="0.25">
      <c r="B18" s="87" t="s">
        <v>277</v>
      </c>
      <c r="C18" s="132">
        <f>C16+C17</f>
        <v>385.95</v>
      </c>
    </row>
    <row r="19" spans="2:3" x14ac:dyDescent="0.25">
      <c r="B19" s="44" t="s">
        <v>289</v>
      </c>
      <c r="C19" s="78">
        <f>C18-C20</f>
        <v>321.7</v>
      </c>
    </row>
    <row r="20" spans="2:3" x14ac:dyDescent="0.25">
      <c r="B20" s="44" t="s">
        <v>290</v>
      </c>
      <c r="C20" s="78">
        <v>64.25</v>
      </c>
    </row>
  </sheetData>
  <sheetProtection algorithmName="SHA-512" hashValue="/y6i63ayeEgxHkFd/kg7O4Jqd0OKQ4s4eUiklXJkBWSvrtyaxtZokW0/fU9kUi0cPrM/fq/wa6fVel4eD8sw8w==" saltValue="AgdFehvGBm6WPTQIHAJCtg==" spinCount="100000" sheet="1" selectLockedCells="1"/>
  <mergeCells count="2">
    <mergeCell ref="D2:E2"/>
    <mergeCell ref="B2:C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2:K32"/>
  <sheetViews>
    <sheetView zoomScale="85" zoomScaleNormal="85" workbookViewId="0">
      <selection activeCell="C15" sqref="C15"/>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4" t="s">
        <v>182</v>
      </c>
      <c r="C2" s="155"/>
      <c r="D2" s="152" t="s">
        <v>229</v>
      </c>
      <c r="E2" s="152"/>
    </row>
    <row r="3" spans="2:5" x14ac:dyDescent="0.25">
      <c r="B3" s="43"/>
      <c r="D3" s="101" t="s">
        <v>228</v>
      </c>
      <c r="E3" s="101" t="s">
        <v>219</v>
      </c>
    </row>
    <row r="4" spans="2:5" x14ac:dyDescent="0.25">
      <c r="B4" s="72" t="s">
        <v>165</v>
      </c>
      <c r="C4" s="73"/>
    </row>
    <row r="5" spans="2:5" x14ac:dyDescent="0.25">
      <c r="B5" s="119" t="s">
        <v>163</v>
      </c>
      <c r="C5" s="122">
        <f>'Rates 2022-23'!B3</f>
        <v>207</v>
      </c>
      <c r="D5" s="102" t="s">
        <v>220</v>
      </c>
      <c r="E5" s="102" t="s">
        <v>221</v>
      </c>
    </row>
    <row r="6" spans="2:5" x14ac:dyDescent="0.25">
      <c r="B6" s="119" t="s">
        <v>218</v>
      </c>
      <c r="C6" s="122">
        <f>IF(Questions!E15="y",'Rates 2022-23'!B4,0)</f>
        <v>0</v>
      </c>
      <c r="D6" s="102" t="s">
        <v>222</v>
      </c>
      <c r="E6" s="102" t="s">
        <v>253</v>
      </c>
    </row>
    <row r="7" spans="2:5" x14ac:dyDescent="0.25">
      <c r="B7" s="75" t="s">
        <v>167</v>
      </c>
      <c r="C7" s="76">
        <f>SUM(C5:C6)</f>
        <v>207</v>
      </c>
    </row>
    <row r="8" spans="2:5" x14ac:dyDescent="0.25">
      <c r="B8" s="77"/>
      <c r="C8" s="78"/>
    </row>
    <row r="9" spans="2:5" x14ac:dyDescent="0.25">
      <c r="B9" s="79" t="s">
        <v>170</v>
      </c>
      <c r="C9" s="73"/>
    </row>
    <row r="10" spans="2:5" ht="30" x14ac:dyDescent="0.25">
      <c r="B10" s="119" t="s">
        <v>25</v>
      </c>
      <c r="C10" s="122">
        <f>-'Rates 2022-23'!B7</f>
        <v>-61.05</v>
      </c>
      <c r="D10" s="103" t="s">
        <v>223</v>
      </c>
      <c r="E10" s="104" t="s">
        <v>221</v>
      </c>
    </row>
    <row r="11" spans="2:5" ht="30" x14ac:dyDescent="0.25">
      <c r="B11" s="119" t="s">
        <v>187</v>
      </c>
      <c r="C11" s="122" t="e">
        <f>-VLOOKUP(Questions!E20,'Rates 2022-23'!D:H,4,FALSE)</f>
        <v>#N/A</v>
      </c>
      <c r="D11" s="103" t="s">
        <v>224</v>
      </c>
      <c r="E11" s="104" t="s">
        <v>221</v>
      </c>
    </row>
    <row r="12" spans="2:5" x14ac:dyDescent="0.25">
      <c r="B12" s="80" t="s">
        <v>168</v>
      </c>
      <c r="C12" s="81" t="e">
        <f>SUM(C10:C11)</f>
        <v>#N/A</v>
      </c>
    </row>
    <row r="13" spans="2:5" x14ac:dyDescent="0.25">
      <c r="B13" s="77"/>
      <c r="C13" s="78"/>
    </row>
    <row r="14" spans="2:5" x14ac:dyDescent="0.25">
      <c r="B14" s="79" t="s">
        <v>171</v>
      </c>
      <c r="C14" s="73"/>
    </row>
    <row r="15" spans="2:5" x14ac:dyDescent="0.25">
      <c r="B15" s="119" t="s">
        <v>166</v>
      </c>
      <c r="C15" s="74">
        <v>0</v>
      </c>
      <c r="D15" s="102" t="s">
        <v>225</v>
      </c>
      <c r="E15" s="102" t="s">
        <v>260</v>
      </c>
    </row>
    <row r="16" spans="2:5" x14ac:dyDescent="0.25">
      <c r="B16" s="80" t="s">
        <v>169</v>
      </c>
      <c r="C16" s="81">
        <f>C15</f>
        <v>0</v>
      </c>
    </row>
    <row r="17" spans="2:5" x14ac:dyDescent="0.25">
      <c r="B17" s="77"/>
      <c r="C17" s="78"/>
    </row>
    <row r="18" spans="2:5" x14ac:dyDescent="0.25">
      <c r="B18" s="79" t="s">
        <v>232</v>
      </c>
      <c r="C18" s="82"/>
      <c r="D18" s="47"/>
    </row>
    <row r="19" spans="2:5" ht="30" x14ac:dyDescent="0.25">
      <c r="B19" s="119" t="s">
        <v>173</v>
      </c>
      <c r="C19" s="123" t="e">
        <f>(-C11-20)*0.5*'Rates 2022-23'!$M$3</f>
        <v>#N/A</v>
      </c>
      <c r="D19" s="103" t="s">
        <v>248</v>
      </c>
      <c r="E19" s="102" t="s">
        <v>235</v>
      </c>
    </row>
    <row r="20" spans="2:5" ht="30" x14ac:dyDescent="0.25">
      <c r="B20" s="119" t="s">
        <v>231</v>
      </c>
      <c r="C20" s="123">
        <v>0</v>
      </c>
      <c r="D20" s="103" t="s">
        <v>247</v>
      </c>
      <c r="E20" s="102" t="s">
        <v>235</v>
      </c>
    </row>
    <row r="21" spans="2:5" ht="30" x14ac:dyDescent="0.25">
      <c r="B21" s="119" t="s">
        <v>265</v>
      </c>
      <c r="C21" s="122">
        <f>IF(Questions!E19="y",-C11,0)</f>
        <v>0</v>
      </c>
      <c r="D21" s="102" t="s">
        <v>246</v>
      </c>
      <c r="E21" s="102" t="s">
        <v>221</v>
      </c>
    </row>
    <row r="22" spans="2:5" x14ac:dyDescent="0.25">
      <c r="B22" s="80" t="s">
        <v>175</v>
      </c>
      <c r="C22" s="81" t="e">
        <f>SUM(C19:C21)</f>
        <v>#N/A</v>
      </c>
      <c r="D22" s="47"/>
    </row>
    <row r="23" spans="2:5" x14ac:dyDescent="0.25">
      <c r="B23" s="78"/>
      <c r="C23" s="78"/>
    </row>
    <row r="24" spans="2:5" x14ac:dyDescent="0.25">
      <c r="B24" s="79" t="s">
        <v>233</v>
      </c>
      <c r="C24" s="73"/>
    </row>
    <row r="25" spans="2:5" x14ac:dyDescent="0.25">
      <c r="B25" s="119" t="s">
        <v>256</v>
      </c>
      <c r="C25" s="122" t="e">
        <f>-C11</f>
        <v>#N/A</v>
      </c>
      <c r="D25" s="103" t="s">
        <v>255</v>
      </c>
      <c r="E25" s="102" t="s">
        <v>226</v>
      </c>
    </row>
    <row r="26" spans="2:5" x14ac:dyDescent="0.25">
      <c r="B26" s="80" t="s">
        <v>174</v>
      </c>
      <c r="C26" s="81" t="e">
        <f>SUM(C25:C25)</f>
        <v>#N/A</v>
      </c>
    </row>
    <row r="27" spans="2:5" x14ac:dyDescent="0.25">
      <c r="B27" s="78"/>
      <c r="C27" s="78"/>
    </row>
    <row r="28" spans="2:5" x14ac:dyDescent="0.25">
      <c r="B28" s="78"/>
      <c r="C28" s="78"/>
    </row>
    <row r="29" spans="2:5" x14ac:dyDescent="0.25">
      <c r="B29" s="120" t="s">
        <v>249</v>
      </c>
      <c r="C29" s="121" t="e">
        <f>C7+C12+C16+C22</f>
        <v>#N/A</v>
      </c>
    </row>
    <row r="30" spans="2:5" x14ac:dyDescent="0.25">
      <c r="B30" s="120" t="s">
        <v>257</v>
      </c>
      <c r="C30" s="121" t="e">
        <f>C26</f>
        <v>#N/A</v>
      </c>
      <c r="D30" s="87"/>
    </row>
    <row r="31" spans="2:5" x14ac:dyDescent="0.25">
      <c r="B31" s="78"/>
      <c r="C31" s="78"/>
    </row>
    <row r="32" spans="2:5" x14ac:dyDescent="0.25">
      <c r="B32" s="78"/>
      <c r="C32" s="78"/>
    </row>
  </sheetData>
  <sheetProtection algorithmName="SHA-512" hashValue="s1PZ6wxZh+qI1GLrUnYfrqhaa2uCz11xY/j9oD98N+YpUn3OzQ1giqrtKH7MlHvUiLBb0x9cDNd1FhgDrdh2Bw==" saltValue="kifMx4TAoUK2hMh2Rzc7MQ==" spinCount="100000" sheet="1" selectLockedCells="1"/>
  <mergeCells count="2">
    <mergeCell ref="B2:C2"/>
    <mergeCell ref="D2:E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7"/>
  <sheetViews>
    <sheetView workbookViewId="0">
      <selection activeCell="A5" sqref="A5"/>
    </sheetView>
  </sheetViews>
  <sheetFormatPr defaultRowHeight="15" x14ac:dyDescent="0.25"/>
  <cols>
    <col min="1" max="1" width="96.5703125" customWidth="1"/>
  </cols>
  <sheetData>
    <row r="3" spans="1:1" ht="51.75" customHeight="1" x14ac:dyDescent="0.25">
      <c r="A3" s="56" t="s">
        <v>119</v>
      </c>
    </row>
    <row r="4" spans="1:1" ht="72" customHeight="1" x14ac:dyDescent="0.25">
      <c r="A4" s="56" t="s">
        <v>120</v>
      </c>
    </row>
    <row r="5" spans="1:1" ht="72" customHeight="1" x14ac:dyDescent="0.25">
      <c r="A5" s="56" t="s">
        <v>121</v>
      </c>
    </row>
    <row r="6" spans="1:1" ht="38.25" customHeight="1" x14ac:dyDescent="0.25">
      <c r="A6" s="56" t="s">
        <v>122</v>
      </c>
    </row>
    <row r="7" spans="1:1" ht="72" customHeight="1" x14ac:dyDescent="0.25">
      <c r="A7" s="56"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workbookViewId="0">
      <selection activeCell="B16" sqref="B16"/>
    </sheetView>
  </sheetViews>
  <sheetFormatPr defaultRowHeight="15" x14ac:dyDescent="0.25"/>
  <cols>
    <col min="1" max="1" width="4.85546875" customWidth="1"/>
    <col min="2" max="2" width="20.7109375" bestFit="1" customWidth="1"/>
    <col min="3" max="3" width="12.42578125" bestFit="1" customWidth="1"/>
    <col min="4" max="4" width="39.28515625" customWidth="1"/>
  </cols>
  <sheetData>
    <row r="1" spans="1:4" x14ac:dyDescent="0.25">
      <c r="A1" t="s">
        <v>112</v>
      </c>
      <c r="B1" t="s">
        <v>135</v>
      </c>
      <c r="C1" t="s">
        <v>144</v>
      </c>
      <c r="D1" t="s">
        <v>157</v>
      </c>
    </row>
    <row r="2" spans="1:4" x14ac:dyDescent="0.25">
      <c r="A2" t="s">
        <v>113</v>
      </c>
      <c r="B2" t="s">
        <v>136</v>
      </c>
      <c r="C2" t="s">
        <v>145</v>
      </c>
      <c r="D2" t="s">
        <v>158</v>
      </c>
    </row>
    <row r="3" spans="1:4" x14ac:dyDescent="0.25">
      <c r="D3" t="s">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1"/>
  <sheetViews>
    <sheetView zoomScale="85" zoomScaleNormal="85" workbookViewId="0">
      <selection activeCell="A9" sqref="A9"/>
    </sheetView>
  </sheetViews>
  <sheetFormatPr defaultRowHeight="15" outlineLevelRow="1" x14ac:dyDescent="0.25"/>
  <cols>
    <col min="1" max="2" width="48.5703125" customWidth="1"/>
    <col min="3" max="3" width="53.7109375" customWidth="1"/>
    <col min="4" max="4" width="11.7109375" customWidth="1"/>
    <col min="5" max="5" width="9.140625" style="1"/>
    <col min="6" max="6" width="9.85546875" style="1" customWidth="1"/>
    <col min="7" max="7" width="10.140625" style="1" customWidth="1"/>
    <col min="8" max="8" width="24.7109375" style="34" customWidth="1"/>
    <col min="9" max="9" width="63" customWidth="1"/>
    <col min="10" max="10" width="34" customWidth="1"/>
    <col min="11" max="11" width="132.140625" bestFit="1" customWidth="1"/>
  </cols>
  <sheetData>
    <row r="3" spans="1:11" x14ac:dyDescent="0.25">
      <c r="A3" s="24" t="s">
        <v>72</v>
      </c>
      <c r="C3" t="s">
        <v>74</v>
      </c>
      <c r="E3" s="5" t="s">
        <v>9</v>
      </c>
      <c r="F3" s="5" t="s">
        <v>10</v>
      </c>
      <c r="G3" s="5" t="s">
        <v>11</v>
      </c>
      <c r="H3" s="21" t="s">
        <v>53</v>
      </c>
      <c r="J3" s="19" t="s">
        <v>2</v>
      </c>
      <c r="K3" s="19" t="s">
        <v>36</v>
      </c>
    </row>
    <row r="4" spans="1:11" x14ac:dyDescent="0.25">
      <c r="A4" s="83" t="s">
        <v>71</v>
      </c>
      <c r="B4" s="30" t="s">
        <v>69</v>
      </c>
      <c r="C4" s="2" t="s">
        <v>75</v>
      </c>
      <c r="D4" s="2" t="s">
        <v>4</v>
      </c>
      <c r="E4" s="3">
        <v>194</v>
      </c>
      <c r="F4" s="3">
        <v>194</v>
      </c>
      <c r="G4" s="3">
        <v>194</v>
      </c>
      <c r="H4" s="22" t="s">
        <v>54</v>
      </c>
      <c r="I4" s="13" t="s">
        <v>12</v>
      </c>
      <c r="J4" s="2" t="s">
        <v>0</v>
      </c>
      <c r="K4" s="2" t="s">
        <v>103</v>
      </c>
    </row>
    <row r="5" spans="1:11" x14ac:dyDescent="0.25">
      <c r="A5" s="83" t="s">
        <v>1</v>
      </c>
      <c r="B5" s="28" t="s">
        <v>70</v>
      </c>
      <c r="C5" s="2" t="s">
        <v>21</v>
      </c>
      <c r="D5" s="2" t="s">
        <v>4</v>
      </c>
      <c r="E5" s="3">
        <v>-57.9</v>
      </c>
      <c r="F5" s="3">
        <v>-57.9</v>
      </c>
      <c r="G5" s="3">
        <v>-57.9</v>
      </c>
      <c r="H5" s="22" t="s">
        <v>54</v>
      </c>
      <c r="I5" s="13" t="s">
        <v>81</v>
      </c>
      <c r="J5" s="2" t="s">
        <v>21</v>
      </c>
      <c r="K5" s="2" t="s">
        <v>104</v>
      </c>
    </row>
    <row r="6" spans="1:11" ht="48" customHeight="1" x14ac:dyDescent="0.25">
      <c r="A6" s="83" t="s">
        <v>3</v>
      </c>
      <c r="B6" s="29" t="s">
        <v>70</v>
      </c>
      <c r="C6" s="37" t="s">
        <v>80</v>
      </c>
      <c r="D6" s="2" t="s">
        <v>5</v>
      </c>
      <c r="E6" s="3">
        <v>-51.5</v>
      </c>
      <c r="F6" s="3">
        <v>-51.5</v>
      </c>
      <c r="G6" s="3">
        <v>-51.5</v>
      </c>
      <c r="H6" s="23" t="s">
        <v>54</v>
      </c>
      <c r="I6" s="13" t="s">
        <v>6</v>
      </c>
      <c r="J6" s="2" t="s">
        <v>22</v>
      </c>
      <c r="K6" s="26" t="s">
        <v>105</v>
      </c>
    </row>
    <row r="7" spans="1:11" ht="31.5" customHeight="1" x14ac:dyDescent="0.25">
      <c r="A7" s="83" t="s">
        <v>7</v>
      </c>
      <c r="B7" s="30" t="s">
        <v>69</v>
      </c>
      <c r="C7" s="27" t="s">
        <v>8</v>
      </c>
      <c r="D7" s="2" t="s">
        <v>5</v>
      </c>
      <c r="E7" s="3">
        <v>115</v>
      </c>
      <c r="F7" s="3">
        <f>E7/2</f>
        <v>57.5</v>
      </c>
      <c r="G7" s="3">
        <v>57.5</v>
      </c>
      <c r="H7" s="36" t="s">
        <v>55</v>
      </c>
      <c r="I7" s="13" t="s">
        <v>8</v>
      </c>
      <c r="J7" s="38" t="s">
        <v>96</v>
      </c>
      <c r="K7" s="2" t="s">
        <v>34</v>
      </c>
    </row>
    <row r="8" spans="1:11" ht="45" x14ac:dyDescent="0.25">
      <c r="A8" s="83" t="s">
        <v>49</v>
      </c>
      <c r="B8" s="30" t="s">
        <v>69</v>
      </c>
      <c r="C8" s="37" t="s">
        <v>76</v>
      </c>
      <c r="D8" s="2" t="s">
        <v>5</v>
      </c>
      <c r="E8" s="3">
        <v>0</v>
      </c>
      <c r="F8" s="3">
        <v>0</v>
      </c>
      <c r="G8" s="3">
        <v>0</v>
      </c>
      <c r="H8" s="23" t="s">
        <v>54</v>
      </c>
      <c r="I8" s="13" t="s">
        <v>48</v>
      </c>
      <c r="J8" s="38" t="s">
        <v>98</v>
      </c>
      <c r="K8" s="2"/>
    </row>
    <row r="9" spans="1:11" x14ac:dyDescent="0.25">
      <c r="A9" s="83" t="s">
        <v>13</v>
      </c>
      <c r="B9" s="30" t="s">
        <v>69</v>
      </c>
      <c r="C9" s="27" t="s">
        <v>15</v>
      </c>
      <c r="D9" s="2" t="s">
        <v>14</v>
      </c>
      <c r="E9" s="3">
        <v>0</v>
      </c>
      <c r="F9" s="3">
        <v>0</v>
      </c>
      <c r="G9" s="3">
        <v>0</v>
      </c>
      <c r="H9" s="23" t="s">
        <v>56</v>
      </c>
      <c r="I9" s="13" t="s">
        <v>15</v>
      </c>
      <c r="J9" s="2" t="s">
        <v>23</v>
      </c>
      <c r="K9" s="2" t="s">
        <v>35</v>
      </c>
    </row>
    <row r="10" spans="1:11" ht="45" x14ac:dyDescent="0.25">
      <c r="A10" s="83" t="s">
        <v>67</v>
      </c>
      <c r="B10" s="30" t="s">
        <v>69</v>
      </c>
      <c r="C10" s="27" t="s">
        <v>68</v>
      </c>
      <c r="D10" s="2" t="s">
        <v>5</v>
      </c>
      <c r="E10" s="3">
        <v>51.5</v>
      </c>
      <c r="F10" s="3">
        <v>51.5</v>
      </c>
      <c r="G10" s="3">
        <v>51.5</v>
      </c>
      <c r="H10" s="23" t="s">
        <v>54</v>
      </c>
      <c r="I10" s="13" t="s">
        <v>68</v>
      </c>
      <c r="J10" s="39" t="s">
        <v>97</v>
      </c>
      <c r="K10" s="18"/>
    </row>
    <row r="11" spans="1:11" x14ac:dyDescent="0.25">
      <c r="A11" s="9" t="s">
        <v>78</v>
      </c>
      <c r="B11" s="9"/>
      <c r="C11" s="9"/>
      <c r="D11" s="7"/>
      <c r="E11" s="8">
        <f>SUM(E4:E9)</f>
        <v>199.6</v>
      </c>
      <c r="F11" s="8">
        <f t="shared" ref="F11:G11" si="0">SUM(F4:F9)</f>
        <v>142.1</v>
      </c>
      <c r="G11" s="8">
        <f t="shared" si="0"/>
        <v>142.1</v>
      </c>
      <c r="H11" s="31"/>
      <c r="I11" s="17"/>
      <c r="J11" s="18"/>
      <c r="K11" s="18"/>
    </row>
    <row r="12" spans="1:11" hidden="1" outlineLevel="1" x14ac:dyDescent="0.25">
      <c r="A12" s="6" t="s">
        <v>16</v>
      </c>
      <c r="B12" s="6"/>
      <c r="C12" s="6"/>
      <c r="D12" s="6"/>
      <c r="E12" s="4">
        <v>51.5</v>
      </c>
      <c r="F12" s="4">
        <v>51.5</v>
      </c>
      <c r="G12" s="4">
        <v>51.5</v>
      </c>
      <c r="H12" s="32"/>
      <c r="I12" s="15"/>
      <c r="J12" s="16"/>
      <c r="K12" s="16"/>
    </row>
    <row r="13" spans="1:11" hidden="1" outlineLevel="1" x14ac:dyDescent="0.25">
      <c r="A13" s="10" t="s">
        <v>17</v>
      </c>
      <c r="B13" s="10"/>
      <c r="C13" s="10"/>
      <c r="D13" s="10"/>
      <c r="E13" s="11">
        <f>E12+E11</f>
        <v>251.1</v>
      </c>
      <c r="F13" s="11">
        <f t="shared" ref="F13:G13" si="1">F12+F11</f>
        <v>193.6</v>
      </c>
      <c r="G13" s="11">
        <f t="shared" si="1"/>
        <v>193.6</v>
      </c>
      <c r="H13" s="33"/>
      <c r="I13" s="13"/>
      <c r="J13" s="2"/>
      <c r="K13" s="2"/>
    </row>
    <row r="14" spans="1:11" hidden="1" outlineLevel="1" x14ac:dyDescent="0.25">
      <c r="A14" s="2" t="s">
        <v>18</v>
      </c>
      <c r="B14" s="2"/>
      <c r="C14" s="2"/>
      <c r="D14" s="2"/>
      <c r="E14" s="3">
        <v>-222</v>
      </c>
      <c r="F14" s="3">
        <v>-222</v>
      </c>
      <c r="G14" s="3">
        <v>-222</v>
      </c>
    </row>
    <row r="15" spans="1:11" hidden="1" outlineLevel="1" x14ac:dyDescent="0.25">
      <c r="A15" s="7" t="s">
        <v>19</v>
      </c>
      <c r="B15" s="7"/>
      <c r="C15" s="7"/>
      <c r="D15" s="7"/>
      <c r="E15" s="12">
        <f>E13+E14</f>
        <v>29.099999999999994</v>
      </c>
      <c r="F15" s="12">
        <f>F13+F14</f>
        <v>-28.400000000000006</v>
      </c>
      <c r="G15" s="12">
        <f>G13+G14</f>
        <v>-28.400000000000006</v>
      </c>
      <c r="H15" s="35"/>
    </row>
    <row r="16" spans="1:11" hidden="1" outlineLevel="1" x14ac:dyDescent="0.25">
      <c r="A16" s="9" t="s">
        <v>20</v>
      </c>
      <c r="B16" s="9"/>
      <c r="C16" s="9"/>
      <c r="D16" s="7"/>
      <c r="E16" s="8">
        <f>E15*52.14</f>
        <v>1517.2739999999997</v>
      </c>
      <c r="F16" s="8">
        <f>F15*52.14</f>
        <v>-1480.7760000000003</v>
      </c>
      <c r="G16" s="8">
        <f>G15*52.14</f>
        <v>-1480.7760000000003</v>
      </c>
      <c r="H16" s="21"/>
    </row>
    <row r="17" spans="1:11" hidden="1" outlineLevel="1" x14ac:dyDescent="0.25">
      <c r="E17" s="156">
        <f>SUM(E16:G16)</f>
        <v>-1444.2780000000009</v>
      </c>
      <c r="F17" s="156"/>
      <c r="G17" s="156"/>
      <c r="H17" s="21"/>
    </row>
    <row r="18" spans="1:11" collapsed="1" x14ac:dyDescent="0.25"/>
    <row r="19" spans="1:11" x14ac:dyDescent="0.25">
      <c r="A19" s="24" t="s">
        <v>73</v>
      </c>
    </row>
    <row r="20" spans="1:11" x14ac:dyDescent="0.25">
      <c r="A20" s="9" t="s">
        <v>24</v>
      </c>
      <c r="B20" s="25"/>
      <c r="C20" s="25"/>
    </row>
    <row r="21" spans="1:11" ht="50.25" customHeight="1" x14ac:dyDescent="0.25">
      <c r="A21" s="2" t="s">
        <v>60</v>
      </c>
      <c r="B21" s="30" t="s">
        <v>69</v>
      </c>
      <c r="C21" s="26" t="s">
        <v>77</v>
      </c>
      <c r="D21" s="2" t="s">
        <v>4</v>
      </c>
      <c r="E21" s="23" t="s">
        <v>63</v>
      </c>
      <c r="F21" s="23" t="s">
        <v>63</v>
      </c>
      <c r="G21" s="23" t="s">
        <v>63</v>
      </c>
      <c r="H21" s="23" t="s">
        <v>62</v>
      </c>
      <c r="I21" s="2" t="s">
        <v>61</v>
      </c>
      <c r="J21" s="38" t="s">
        <v>99</v>
      </c>
      <c r="K21" s="2"/>
    </row>
    <row r="22" spans="1:11" ht="42.75" x14ac:dyDescent="0.25">
      <c r="A22" s="83" t="s">
        <v>25</v>
      </c>
      <c r="B22" s="30" t="s">
        <v>69</v>
      </c>
      <c r="C22" s="26" t="s">
        <v>94</v>
      </c>
      <c r="D22" s="2" t="s">
        <v>4</v>
      </c>
      <c r="E22" s="3">
        <v>57.9</v>
      </c>
      <c r="F22" s="3">
        <v>0</v>
      </c>
      <c r="G22" s="3">
        <v>0</v>
      </c>
      <c r="H22" s="23" t="s">
        <v>57</v>
      </c>
      <c r="I22" s="2" t="s">
        <v>58</v>
      </c>
      <c r="J22" s="2" t="s">
        <v>106</v>
      </c>
      <c r="K22" s="2" t="s">
        <v>59</v>
      </c>
    </row>
    <row r="23" spans="1:11" ht="42.75" x14ac:dyDescent="0.25">
      <c r="A23" s="83" t="s">
        <v>31</v>
      </c>
      <c r="B23" s="30" t="s">
        <v>69</v>
      </c>
      <c r="C23" s="26" t="s">
        <v>95</v>
      </c>
      <c r="D23" s="2" t="s">
        <v>5</v>
      </c>
      <c r="E23" s="3">
        <f>-E6</f>
        <v>51.5</v>
      </c>
      <c r="F23" s="3">
        <v>0</v>
      </c>
      <c r="G23" s="3">
        <v>0</v>
      </c>
      <c r="H23" s="23" t="s">
        <v>57</v>
      </c>
      <c r="I23" s="2" t="s">
        <v>26</v>
      </c>
      <c r="J23" s="2" t="s">
        <v>27</v>
      </c>
      <c r="K23" s="2" t="s">
        <v>59</v>
      </c>
    </row>
    <row r="24" spans="1:11" x14ac:dyDescent="0.25">
      <c r="A24" s="83" t="s">
        <v>64</v>
      </c>
      <c r="B24" s="30" t="s">
        <v>69</v>
      </c>
      <c r="C24" s="2" t="s">
        <v>32</v>
      </c>
      <c r="D24" s="2" t="s">
        <v>5</v>
      </c>
      <c r="E24" s="3">
        <f>-E6</f>
        <v>51.5</v>
      </c>
      <c r="F24" s="3">
        <f t="shared" ref="F24:G24" si="2">-F6</f>
        <v>51.5</v>
      </c>
      <c r="G24" s="3">
        <f t="shared" si="2"/>
        <v>51.5</v>
      </c>
      <c r="H24" s="23" t="s">
        <v>66</v>
      </c>
      <c r="I24" s="2" t="s">
        <v>32</v>
      </c>
      <c r="J24" s="2" t="s">
        <v>33</v>
      </c>
      <c r="K24" s="2" t="s">
        <v>37</v>
      </c>
    </row>
    <row r="25" spans="1:11" ht="60" x14ac:dyDescent="0.25">
      <c r="A25" s="2" t="s">
        <v>65</v>
      </c>
      <c r="B25" s="30" t="s">
        <v>69</v>
      </c>
      <c r="C25" s="26" t="s">
        <v>79</v>
      </c>
      <c r="D25" s="2" t="s">
        <v>5</v>
      </c>
      <c r="E25" s="3"/>
      <c r="F25" s="3"/>
      <c r="G25" s="3"/>
      <c r="H25" s="23" t="s">
        <v>66</v>
      </c>
      <c r="I25" s="2" t="s">
        <v>32</v>
      </c>
      <c r="J25" s="2"/>
      <c r="K25" s="2"/>
    </row>
    <row r="29" spans="1:11" x14ac:dyDescent="0.25">
      <c r="A29" s="14" t="s">
        <v>50</v>
      </c>
      <c r="B29" s="14"/>
      <c r="C29" s="40" t="s">
        <v>100</v>
      </c>
    </row>
    <row r="30" spans="1:11" x14ac:dyDescent="0.25">
      <c r="A30" s="2" t="s">
        <v>52</v>
      </c>
    </row>
    <row r="31" spans="1:11" x14ac:dyDescent="0.25">
      <c r="A31" t="s">
        <v>51</v>
      </c>
    </row>
  </sheetData>
  <mergeCells count="1">
    <mergeCell ref="E17:G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15"/>
  <sheetViews>
    <sheetView zoomScale="85" zoomScaleNormal="85" workbookViewId="0">
      <selection activeCell="A26" sqref="A26"/>
    </sheetView>
  </sheetViews>
  <sheetFormatPr defaultRowHeight="15" x14ac:dyDescent="0.25"/>
  <cols>
    <col min="1" max="1" width="68.42578125" customWidth="1"/>
    <col min="2" max="2" width="112" customWidth="1"/>
  </cols>
  <sheetData>
    <row r="3" spans="1:2" x14ac:dyDescent="0.25">
      <c r="A3" t="s">
        <v>30</v>
      </c>
      <c r="B3" t="s">
        <v>29</v>
      </c>
    </row>
    <row r="5" spans="1:2" ht="87" customHeight="1" x14ac:dyDescent="0.25">
      <c r="A5" t="s">
        <v>28</v>
      </c>
      <c r="B5" s="20" t="s">
        <v>38</v>
      </c>
    </row>
    <row r="7" spans="1:2" x14ac:dyDescent="0.25">
      <c r="A7" t="s">
        <v>39</v>
      </c>
      <c r="B7" t="s">
        <v>40</v>
      </c>
    </row>
    <row r="9" spans="1:2" x14ac:dyDescent="0.25">
      <c r="A9" t="s">
        <v>41</v>
      </c>
      <c r="B9" t="s">
        <v>42</v>
      </c>
    </row>
    <row r="11" spans="1:2" x14ac:dyDescent="0.25">
      <c r="A11" s="24" t="s">
        <v>43</v>
      </c>
      <c r="B11" s="24" t="s">
        <v>44</v>
      </c>
    </row>
    <row r="13" spans="1:2" ht="45" x14ac:dyDescent="0.25">
      <c r="A13" t="s">
        <v>45</v>
      </c>
      <c r="B13" s="20" t="s">
        <v>46</v>
      </c>
    </row>
    <row r="15" spans="1:2" x14ac:dyDescent="0.25">
      <c r="A15" t="s">
        <v>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4"/>
  <sheetViews>
    <sheetView workbookViewId="0">
      <selection activeCell="D2" sqref="D2:E14"/>
    </sheetView>
  </sheetViews>
  <sheetFormatPr defaultRowHeight="15" x14ac:dyDescent="0.25"/>
  <cols>
    <col min="1" max="1" width="24.7109375" customWidth="1"/>
    <col min="2" max="2" width="9.140625" style="1"/>
    <col min="4" max="4" width="19.42578125" customWidth="1"/>
    <col min="6" max="6" width="0" hidden="1" customWidth="1"/>
  </cols>
  <sheetData>
    <row r="2" spans="1:6" ht="30" x14ac:dyDescent="0.25">
      <c r="E2" s="41" t="s">
        <v>101</v>
      </c>
      <c r="F2" s="42" t="s">
        <v>102</v>
      </c>
    </row>
    <row r="3" spans="1:6" x14ac:dyDescent="0.25">
      <c r="A3" t="s">
        <v>161</v>
      </c>
      <c r="B3" s="1">
        <v>194</v>
      </c>
      <c r="D3" s="2" t="s">
        <v>82</v>
      </c>
      <c r="E3" s="84">
        <v>53.5</v>
      </c>
      <c r="F3" s="23">
        <v>80.03</v>
      </c>
    </row>
    <row r="4" spans="1:6" x14ac:dyDescent="0.25">
      <c r="A4" t="s">
        <v>162</v>
      </c>
      <c r="B4" s="1">
        <v>115</v>
      </c>
      <c r="D4" s="2" t="s">
        <v>83</v>
      </c>
      <c r="E4" s="84">
        <v>60.01</v>
      </c>
      <c r="F4" s="23">
        <v>80.55</v>
      </c>
    </row>
    <row r="5" spans="1:6" x14ac:dyDescent="0.25">
      <c r="A5" t="s">
        <v>181</v>
      </c>
      <c r="B5" s="1">
        <f>B4/2</f>
        <v>57.5</v>
      </c>
      <c r="D5" s="2" t="s">
        <v>84</v>
      </c>
      <c r="E5" s="84">
        <v>53.18</v>
      </c>
      <c r="F5" s="23">
        <v>84</v>
      </c>
    </row>
    <row r="6" spans="1:6" x14ac:dyDescent="0.25">
      <c r="D6" s="2" t="s">
        <v>85</v>
      </c>
      <c r="E6" s="84">
        <v>53.5</v>
      </c>
      <c r="F6" s="23">
        <v>80.03</v>
      </c>
    </row>
    <row r="7" spans="1:6" x14ac:dyDescent="0.25">
      <c r="D7" s="2" t="s">
        <v>86</v>
      </c>
      <c r="E7" s="84">
        <v>55.28</v>
      </c>
      <c r="F7" s="23">
        <v>89.46</v>
      </c>
    </row>
    <row r="8" spans="1:6" x14ac:dyDescent="0.25">
      <c r="D8" s="2" t="s">
        <v>87</v>
      </c>
      <c r="E8" s="84">
        <v>55.28</v>
      </c>
      <c r="F8" s="23">
        <v>89.46</v>
      </c>
    </row>
    <row r="9" spans="1:6" x14ac:dyDescent="0.25">
      <c r="D9" s="2" t="s">
        <v>88</v>
      </c>
      <c r="E9" s="84">
        <v>53.18</v>
      </c>
      <c r="F9" s="23">
        <v>84</v>
      </c>
    </row>
    <row r="10" spans="1:6" x14ac:dyDescent="0.25">
      <c r="D10" s="2" t="s">
        <v>89</v>
      </c>
      <c r="E10" s="84">
        <v>55.28</v>
      </c>
      <c r="F10" s="23">
        <v>89.46</v>
      </c>
    </row>
    <row r="11" spans="1:6" x14ac:dyDescent="0.25">
      <c r="D11" s="2" t="s">
        <v>90</v>
      </c>
      <c r="E11" s="84">
        <v>55.28</v>
      </c>
      <c r="F11" s="23">
        <v>89.46</v>
      </c>
    </row>
    <row r="12" spans="1:6" x14ac:dyDescent="0.25">
      <c r="D12" s="2" t="s">
        <v>91</v>
      </c>
      <c r="E12" s="84">
        <v>62.5</v>
      </c>
      <c r="F12" s="23">
        <v>96.91</v>
      </c>
    </row>
    <row r="13" spans="1:6" x14ac:dyDescent="0.25">
      <c r="D13" s="2" t="s">
        <v>92</v>
      </c>
      <c r="E13" s="84">
        <v>55.28</v>
      </c>
      <c r="F13" s="23">
        <v>89.46</v>
      </c>
    </row>
    <row r="14" spans="1:6" x14ac:dyDescent="0.25">
      <c r="D14" s="2" t="s">
        <v>93</v>
      </c>
      <c r="E14" s="84">
        <v>55.28</v>
      </c>
      <c r="F14" s="23">
        <v>89.46</v>
      </c>
    </row>
  </sheetData>
  <sheetProtection algorithmName="SHA-512" hashValue="G9j/lq9KIQcwMYtKUeMnWSg6Di1ay/YCj3/y+Q+npxokIIpXCat88GxyITHrt7nV6rneN2WpFlZ1Qslj2rb3CA==" saltValue="C+Xq/V12K99UUc1M2Bhl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6CE59D0F1F8E4BA4C800CD06E91481" ma:contentTypeVersion="57" ma:contentTypeDescription="Create a new document." ma:contentTypeScope="" ma:versionID="42a28120efc97b41a2ab4a7ee148ce26">
  <xsd:schema xmlns:xsd="http://www.w3.org/2001/XMLSchema" xmlns:xs="http://www.w3.org/2001/XMLSchema" xmlns:p="http://schemas.microsoft.com/office/2006/metadata/properties" xmlns:ns2="14ef3b5f-6ca1-4c1c-a353-a1c338ccc666" xmlns:ns3="8cece656-0528-402e-8958-c6c815524333" targetNamespace="http://schemas.microsoft.com/office/2006/metadata/properties" ma:root="true" ma:fieldsID="6617d3b75c39ac4e17ddf2b6b778af51" ns2:_="" ns3:_="">
    <xsd:import namespace="14ef3b5f-6ca1-4c1c-a353-a1c338ccc666"/>
    <xsd:import namespace="8cece656-0528-402e-8958-c6c8155243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lcf76f155ced4ddcb4097134ff3c332f"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f3b5f-6ca1-4c1c-a353-a1c338ccc66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e0fc3cd3-5299-4675-8618-470758cdfd28}" ma:internalName="TaxCatchAll" ma:showField="CatchAllData" ma:web="14ef3b5f-6ca1-4c1c-a353-a1c338ccc66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ece656-0528-402e-8958-c6c8155243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8242ad-6fca-4a70-ba14-4ef71b9509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ef3b5f-6ca1-4c1c-a353-a1c338ccc666" xsi:nil="true"/>
    <_dlc_DocId xmlns="14ef3b5f-6ca1-4c1c-a353-a1c338ccc666">SXJZJSQ2YJM5-499006958-3514743</_dlc_DocId>
    <_dlc_DocIdUrl xmlns="14ef3b5f-6ca1-4c1c-a353-a1c338ccc666">
      <Url>https://antsertech.sharepoint.com/sites/TriXData2/_layouts/15/DocIdRedir.aspx?ID=SXJZJSQ2YJM5-499006958-3514743</Url>
      <Description>SXJZJSQ2YJM5-499006958-3514743</Description>
    </_dlc_DocIdUrl>
    <SharedWithUsers xmlns="14ef3b5f-6ca1-4c1c-a353-a1c338ccc666">
      <UserInfo>
        <DisplayName/>
        <AccountId xsi:nil="true"/>
        <AccountType/>
      </UserInfo>
    </SharedWithUsers>
    <lcf76f155ced4ddcb4097134ff3c332f xmlns="8cece656-0528-402e-8958-c6c8155243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0A1C698-C07F-4FC0-BD49-3580D8216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f3b5f-6ca1-4c1c-a353-a1c338ccc666"/>
    <ds:schemaRef ds:uri="8cece656-0528-402e-8958-c6c815524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361CD1-DC23-4EF6-88E4-1BBAC4E22F9F}">
  <ds:schemaRefs>
    <ds:schemaRef ds:uri="http://schemas.microsoft.com/office/2006/metadata/properties"/>
    <ds:schemaRef ds:uri="http://schemas.microsoft.com/office/infopath/2007/PartnerControls"/>
    <ds:schemaRef ds:uri="14ef3b5f-6ca1-4c1c-a353-a1c338ccc666"/>
    <ds:schemaRef ds:uri="8cece656-0528-402e-8958-c6c815524333"/>
  </ds:schemaRefs>
</ds:datastoreItem>
</file>

<file path=customXml/itemProps3.xml><?xml version="1.0" encoding="utf-8"?>
<ds:datastoreItem xmlns:ds="http://schemas.openxmlformats.org/officeDocument/2006/customXml" ds:itemID="{99A23BE9-4395-4F57-8BE7-0E86858E1110}">
  <ds:schemaRefs>
    <ds:schemaRef ds:uri="http://schemas.microsoft.com/sharepoint/v3/contenttype/forms"/>
  </ds:schemaRefs>
</ds:datastoreItem>
</file>

<file path=customXml/itemProps4.xml><?xml version="1.0" encoding="utf-8"?>
<ds:datastoreItem xmlns:ds="http://schemas.openxmlformats.org/officeDocument/2006/customXml" ds:itemID="{4A18BF65-B95B-4F77-B783-541641CA00F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Checklist</vt:lpstr>
      <vt:lpstr>Questions</vt:lpstr>
      <vt:lpstr>A1.Entitlement to 31Aug</vt:lpstr>
      <vt:lpstr>A2.Entitlement from 1Sept</vt:lpstr>
      <vt:lpstr>Sheet5</vt:lpstr>
      <vt:lpstr>Sheet4</vt:lpstr>
      <vt:lpstr>Sheet1</vt:lpstr>
      <vt:lpstr>Sheet2</vt:lpstr>
      <vt:lpstr>Rates 2019-20</vt:lpstr>
      <vt:lpstr>B.Uni vacation rent top up</vt:lpstr>
      <vt:lpstr>C.Post-21 at Uni</vt:lpstr>
      <vt:lpstr>Rates 2022-23</vt:lpstr>
      <vt:lpstr>Service levels</vt:lpstr>
      <vt:lpstr>Questions!Print_Area</vt:lpstr>
    </vt:vector>
  </TitlesOfParts>
  <Company>BT Lancashire Services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Blundell, Rachel</dc:creator>
  <cp:lastModifiedBy>Aimee Spiers</cp:lastModifiedBy>
  <cp:lastPrinted>2022-04-01T09:47:13Z</cp:lastPrinted>
  <dcterms:created xsi:type="dcterms:W3CDTF">2019-01-03T08:50:42Z</dcterms:created>
  <dcterms:modified xsi:type="dcterms:W3CDTF">2022-09-27T13:31:39Z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0x010100636CE59D0F1F8E4BA4C800CD06E91481</vt:lpwstr>
  </property>
  <property fmtid="{D5CDD505-2E9C-101B-9397-08002B2CF9AE}" pid="3" name="_dlc_DocIdItemGuid">
    <vt:lpwstr>c63fb1e4-37f0-45c1-933d-c9b237643820</vt:lpwstr>
  </property>
  <property fmtid="{D5CDD505-2E9C-101B-9397-08002B2CF9AE}" pid="4" name="MediaServiceImageTags">
    <vt:lpwstr/>
  </property>
</Properties>
</file>